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5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6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8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9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0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1.xml" ContentType="application/vnd.openxmlformats-officedocument.drawing+xml"/>
  <Override PartName="/xl/charts/chart54.xml" ContentType="application/vnd.openxmlformats-officedocument.drawingml.chart+xml"/>
  <Override PartName="/xl/drawings/drawing22.xml" ContentType="application/vnd.openxmlformats-officedocument.drawing+xml"/>
  <Override PartName="/xl/comments10.xml" ContentType="application/vnd.openxmlformats-officedocument.spreadsheetml.comments+xml"/>
  <Override PartName="/xl/charts/chart55.xml" ContentType="application/vnd.openxmlformats-officedocument.drawingml.chart+xml"/>
  <Override PartName="/xl/drawings/drawing23.xml" ContentType="application/vnd.openxmlformats-officedocument.drawingml.chartshapes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Energie\"/>
    </mc:Choice>
  </mc:AlternateContent>
  <bookViews>
    <workbookView xWindow="240" yWindow="5130" windowWidth="28260" windowHeight="7845" tabRatio="776" firstSheet="1" activeTab="7"/>
  </bookViews>
  <sheets>
    <sheet name="Alte Schule" sheetId="1" r:id="rId1"/>
    <sheet name="Bauhof" sheetId="2" r:id="rId2"/>
    <sheet name="Hort-Bücherei" sheetId="3" r:id="rId3"/>
    <sheet name="FFW Otr ALT" sheetId="24" r:id="rId4"/>
    <sheet name="FFW Otr.&amp; JUT" sheetId="27" r:id="rId5"/>
    <sheet name="FFW Ndt" sheetId="23" r:id="rId6"/>
    <sheet name="FFW Geb" sheetId="22" r:id="rId7"/>
    <sheet name="FFW Ohi" sheetId="4" r:id="rId8"/>
    <sheet name="Heimatmuseum" sheetId="31" r:id="rId9"/>
    <sheet name="KiGa ASS" sheetId="29" r:id="rId10"/>
    <sheet name="KiGa Ohi" sheetId="5" r:id="rId11"/>
    <sheet name="Kiga Regb." sheetId="6" r:id="rId12"/>
    <sheet name="MZH" sheetId="7" r:id="rId13"/>
    <sheet name="Rathaus" sheetId="8" r:id="rId14"/>
    <sheet name="Schule" sheetId="9" r:id="rId15"/>
    <sheet name="DG-Alte Schule" sheetId="10" r:id="rId16"/>
    <sheet name="DG-Bauhof" sheetId="11" r:id="rId17"/>
    <sheet name="DG-FFW Geb." sheetId="12" r:id="rId18"/>
    <sheet name="DG-FFW Ntr" sheetId="13" r:id="rId19"/>
    <sheet name="DG-FFW Ohi" sheetId="14" r:id="rId20"/>
    <sheet name="DG-FFW Otr" sheetId="15" r:id="rId21"/>
    <sheet name="DG-FFW Otr+JUT" sheetId="28" r:id="rId22"/>
    <sheet name="DG-Hort,Büch." sheetId="16" r:id="rId23"/>
    <sheet name="DG-KiGa ASS" sheetId="30" r:id="rId24"/>
    <sheet name="DG-KiGa Ohi" sheetId="17" r:id="rId25"/>
    <sheet name="DG-KiGa Rgbg" sheetId="18" r:id="rId26"/>
    <sheet name="DG-MZH" sheetId="19" r:id="rId27"/>
    <sheet name="DG-Rathaus" sheetId="20" r:id="rId28"/>
    <sheet name="DG-Schule" sheetId="21" r:id="rId29"/>
    <sheet name="PV" sheetId="25" r:id="rId30"/>
    <sheet name="Alle Gebäude" sheetId="26" r:id="rId31"/>
  </sheets>
  <definedNames>
    <definedName name="_xlnm.Print_Area" localSheetId="30">'Alle Gebäude'!$A$1:$O$43</definedName>
    <definedName name="_xlnm.Print_Area" localSheetId="0">'Alte Schule'!$A$1:$J$154</definedName>
    <definedName name="_xlnm.Print_Area" localSheetId="15">'DG-Alte Schule'!$A$1:$M$45</definedName>
    <definedName name="_xlnm.Print_Area" localSheetId="17">'DG-FFW Geb.'!$A$1:$O$41</definedName>
    <definedName name="_xlnm.Print_Area" localSheetId="18">'DG-FFW Ntr'!$A$1:$M$31</definedName>
    <definedName name="_xlnm.Print_Area" localSheetId="21">'DG-FFW Otr+JUT'!$A$1:$M$32</definedName>
    <definedName name="_xlnm.Print_Area" localSheetId="22">'DG-Hort,Büch.'!$A$1:$O$42</definedName>
    <definedName name="_xlnm.Print_Area" localSheetId="24">'DG-KiGa Ohi'!$A$1:$N$46</definedName>
    <definedName name="_xlnm.Print_Area" localSheetId="25">'DG-KiGa Rgbg'!$A$1:$N$44</definedName>
    <definedName name="_xlnm.Print_Area" localSheetId="26">'DG-MZH'!$A$1:$M$40</definedName>
    <definedName name="_xlnm.Print_Area" localSheetId="27">'DG-Rathaus'!$A$1:$N$40</definedName>
    <definedName name="_xlnm.Print_Area" localSheetId="28">'DG-Schule'!$A$1:$N$43</definedName>
    <definedName name="_xlnm.Print_Area" localSheetId="5">'FFW Ndt'!$A$1:$F$81</definedName>
    <definedName name="_xlnm.Print_Area" localSheetId="3">'FFW Otr ALT'!$1:$4</definedName>
    <definedName name="_xlnm.Print_Area" localSheetId="2">'Hort-Bücherei'!$A$1:$S$38</definedName>
    <definedName name="_xlnm.Print_Area" localSheetId="10">'KiGa Ohi'!$A$1:$K$203</definedName>
    <definedName name="_xlnm.Print_Area" localSheetId="29">PV!$A$1:$L$43</definedName>
    <definedName name="_xlnm.Print_Titles" localSheetId="0">'Alte Schule'!$1:$4</definedName>
    <definedName name="_xlnm.Print_Titles" localSheetId="1">Bauhof!$1:$4</definedName>
    <definedName name="_xlnm.Print_Titles" localSheetId="6">'FFW Geb'!$1:$3</definedName>
    <definedName name="_xlnm.Print_Titles" localSheetId="5">'FFW Ndt'!$1:$3</definedName>
    <definedName name="_xlnm.Print_Titles" localSheetId="7">'FFW Ohi'!$1:$4</definedName>
    <definedName name="_xlnm.Print_Titles" localSheetId="3">'FFW Otr ALT'!$1:$4</definedName>
    <definedName name="_xlnm.Print_Titles" localSheetId="10">'KiGa Ohi'!$4:$4</definedName>
    <definedName name="_xlnm.Print_Titles" localSheetId="11">'Kiga Regb.'!$1:$4</definedName>
    <definedName name="_xlnm.Print_Titles" localSheetId="12">MZH!$1:$4</definedName>
    <definedName name="_xlnm.Print_Titles" localSheetId="13">Rathaus!$1:$4</definedName>
    <definedName name="_xlnm.Print_Titles" localSheetId="14">Schule!$1:$4</definedName>
  </definedNames>
  <calcPr calcId="162913"/>
</workbook>
</file>

<file path=xl/calcChain.xml><?xml version="1.0" encoding="utf-8"?>
<calcChain xmlns="http://schemas.openxmlformats.org/spreadsheetml/2006/main">
  <c r="L212" i="2" l="1"/>
  <c r="J212" i="2"/>
  <c r="H212" i="2"/>
  <c r="F212" i="2"/>
  <c r="D212" i="2"/>
  <c r="L211" i="2"/>
  <c r="J211" i="2"/>
  <c r="H211" i="2"/>
  <c r="F211" i="2"/>
  <c r="D211" i="2"/>
  <c r="L210" i="2"/>
  <c r="J210" i="2"/>
  <c r="H210" i="2"/>
  <c r="F210" i="2"/>
  <c r="D210" i="2"/>
  <c r="L209" i="2"/>
  <c r="J209" i="2"/>
  <c r="H209" i="2"/>
  <c r="F209" i="2"/>
  <c r="D209" i="2"/>
  <c r="L208" i="2"/>
  <c r="J208" i="2"/>
  <c r="H208" i="2"/>
  <c r="F208" i="2"/>
  <c r="D208" i="2"/>
  <c r="L207" i="2"/>
  <c r="J207" i="2"/>
  <c r="H207" i="2"/>
  <c r="F207" i="2"/>
  <c r="D207" i="2"/>
  <c r="L206" i="2"/>
  <c r="J206" i="2"/>
  <c r="H206" i="2"/>
  <c r="F206" i="2"/>
  <c r="D206" i="2"/>
  <c r="L205" i="2"/>
  <c r="J205" i="2"/>
  <c r="H205" i="2"/>
  <c r="F205" i="2"/>
  <c r="D205" i="2"/>
  <c r="L204" i="2"/>
  <c r="J204" i="2"/>
  <c r="H204" i="2"/>
  <c r="F204" i="2"/>
  <c r="D204" i="2"/>
  <c r="L203" i="2"/>
  <c r="J203" i="2"/>
  <c r="H203" i="2"/>
  <c r="F203" i="2"/>
  <c r="D203" i="2"/>
  <c r="L202" i="2"/>
  <c r="J202" i="2"/>
  <c r="H202" i="2"/>
  <c r="F202" i="2"/>
  <c r="D202" i="2"/>
  <c r="L201" i="2"/>
  <c r="L213" i="2" s="1"/>
  <c r="J201" i="2"/>
  <c r="J213" i="2" s="1"/>
  <c r="H201" i="2"/>
  <c r="H213" i="2" s="1"/>
  <c r="F201" i="2"/>
  <c r="F213" i="2" s="1"/>
  <c r="D201" i="2"/>
  <c r="D213" i="2" s="1"/>
  <c r="L200" i="2"/>
  <c r="H200" i="2"/>
  <c r="L187" i="2"/>
  <c r="H187" i="2"/>
  <c r="L188" i="2"/>
  <c r="L199" i="2"/>
  <c r="L198" i="2"/>
  <c r="L197" i="2"/>
  <c r="L196" i="2"/>
  <c r="L195" i="2"/>
  <c r="L194" i="2"/>
  <c r="L193" i="2"/>
  <c r="L192" i="2"/>
  <c r="L191" i="2"/>
  <c r="L190" i="2"/>
  <c r="L189" i="2"/>
  <c r="L186" i="2"/>
  <c r="L185" i="2"/>
  <c r="L184" i="2"/>
  <c r="L183" i="2"/>
  <c r="L182" i="2"/>
  <c r="L181" i="2"/>
  <c r="L180" i="2"/>
  <c r="L179" i="2"/>
  <c r="L178" i="2"/>
  <c r="L177" i="2"/>
  <c r="H188" i="2"/>
  <c r="H199" i="2"/>
  <c r="H198" i="2"/>
  <c r="H197" i="2"/>
  <c r="H196" i="2"/>
  <c r="H195" i="2"/>
  <c r="H194" i="2"/>
  <c r="H193" i="2"/>
  <c r="H192" i="2"/>
  <c r="H191" i="2"/>
  <c r="H190" i="2"/>
  <c r="H189" i="2"/>
  <c r="H186" i="2"/>
  <c r="H185" i="2"/>
  <c r="H184" i="2"/>
  <c r="H183" i="2"/>
  <c r="H182" i="2"/>
  <c r="H181" i="2"/>
  <c r="H180" i="2"/>
  <c r="H179" i="2"/>
  <c r="H178" i="2"/>
  <c r="H177" i="2"/>
  <c r="J176" i="2" l="1"/>
  <c r="F176" i="2"/>
  <c r="D176" i="2"/>
  <c r="F260" i="1" l="1"/>
  <c r="C260" i="1"/>
  <c r="J259" i="1"/>
  <c r="H259" i="1"/>
  <c r="E259" i="1"/>
  <c r="J258" i="1"/>
  <c r="H258" i="1"/>
  <c r="E258" i="1"/>
  <c r="J257" i="1"/>
  <c r="H257" i="1"/>
  <c r="E257" i="1"/>
  <c r="J256" i="1"/>
  <c r="H256" i="1"/>
  <c r="E256" i="1"/>
  <c r="J255" i="1"/>
  <c r="H255" i="1"/>
  <c r="E255" i="1"/>
  <c r="J254" i="1"/>
  <c r="H254" i="1"/>
  <c r="E254" i="1"/>
  <c r="J253" i="1"/>
  <c r="H253" i="1"/>
  <c r="E253" i="1"/>
  <c r="J252" i="1"/>
  <c r="H252" i="1"/>
  <c r="E252" i="1"/>
  <c r="J251" i="1"/>
  <c r="H251" i="1"/>
  <c r="E251" i="1"/>
  <c r="J250" i="1"/>
  <c r="H250" i="1"/>
  <c r="E250" i="1"/>
  <c r="J249" i="1"/>
  <c r="H249" i="1"/>
  <c r="E249" i="1"/>
  <c r="J248" i="1"/>
  <c r="H248" i="1"/>
  <c r="E248" i="1"/>
  <c r="F247" i="1"/>
  <c r="C247" i="1"/>
  <c r="J246" i="1"/>
  <c r="H246" i="1"/>
  <c r="E246" i="1"/>
  <c r="J245" i="1"/>
  <c r="H245" i="1"/>
  <c r="E245" i="1"/>
  <c r="J244" i="1"/>
  <c r="H244" i="1"/>
  <c r="E244" i="1"/>
  <c r="J243" i="1"/>
  <c r="H243" i="1"/>
  <c r="E243" i="1"/>
  <c r="J242" i="1"/>
  <c r="H242" i="1"/>
  <c r="E242" i="1"/>
  <c r="J241" i="1"/>
  <c r="H241" i="1"/>
  <c r="E241" i="1"/>
  <c r="J240" i="1"/>
  <c r="H240" i="1"/>
  <c r="E240" i="1"/>
  <c r="J239" i="1"/>
  <c r="H239" i="1"/>
  <c r="E239" i="1"/>
  <c r="J238" i="1"/>
  <c r="H238" i="1"/>
  <c r="E238" i="1"/>
  <c r="J237" i="1"/>
  <c r="H237" i="1"/>
  <c r="E237" i="1"/>
  <c r="J236" i="1"/>
  <c r="H236" i="1"/>
  <c r="H247" i="1" s="1"/>
  <c r="E236" i="1"/>
  <c r="J235" i="1"/>
  <c r="H235" i="1"/>
  <c r="E235" i="1"/>
  <c r="J247" i="1" l="1"/>
  <c r="E247" i="1"/>
  <c r="B247" i="1" s="1"/>
  <c r="J260" i="1"/>
  <c r="H260" i="1"/>
  <c r="E260" i="1"/>
  <c r="B260" i="1" s="1"/>
  <c r="F218" i="6"/>
  <c r="N254" i="6" l="1"/>
  <c r="L254" i="6"/>
  <c r="J254" i="6"/>
  <c r="H254" i="6"/>
  <c r="F254" i="6"/>
  <c r="D254" i="6"/>
  <c r="N253" i="6"/>
  <c r="L253" i="6"/>
  <c r="J253" i="6"/>
  <c r="H253" i="6"/>
  <c r="F253" i="6"/>
  <c r="D253" i="6"/>
  <c r="N252" i="6"/>
  <c r="L252" i="6"/>
  <c r="J252" i="6"/>
  <c r="H252" i="6"/>
  <c r="F252" i="6"/>
  <c r="D252" i="6"/>
  <c r="N251" i="6"/>
  <c r="L251" i="6"/>
  <c r="J251" i="6"/>
  <c r="H251" i="6"/>
  <c r="F251" i="6"/>
  <c r="D251" i="6"/>
  <c r="N250" i="6"/>
  <c r="L250" i="6"/>
  <c r="J250" i="6"/>
  <c r="H250" i="6"/>
  <c r="F250" i="6"/>
  <c r="D250" i="6"/>
  <c r="N249" i="6"/>
  <c r="L249" i="6"/>
  <c r="J249" i="6"/>
  <c r="H249" i="6"/>
  <c r="F249" i="6"/>
  <c r="D249" i="6"/>
  <c r="N248" i="6"/>
  <c r="L248" i="6"/>
  <c r="J248" i="6"/>
  <c r="H248" i="6"/>
  <c r="F248" i="6"/>
  <c r="D248" i="6"/>
  <c r="N247" i="6"/>
  <c r="L247" i="6"/>
  <c r="J247" i="6"/>
  <c r="H247" i="6"/>
  <c r="F247" i="6"/>
  <c r="D247" i="6"/>
  <c r="N246" i="6"/>
  <c r="L246" i="6"/>
  <c r="J246" i="6"/>
  <c r="H246" i="6"/>
  <c r="F246" i="6"/>
  <c r="D246" i="6"/>
  <c r="N245" i="6"/>
  <c r="L245" i="6"/>
  <c r="J245" i="6"/>
  <c r="H245" i="6"/>
  <c r="F245" i="6"/>
  <c r="D245" i="6"/>
  <c r="N244" i="6"/>
  <c r="L244" i="6"/>
  <c r="J244" i="6"/>
  <c r="H244" i="6"/>
  <c r="F244" i="6"/>
  <c r="D244" i="6"/>
  <c r="N243" i="6"/>
  <c r="M255" i="6" s="1"/>
  <c r="L243" i="6"/>
  <c r="K255" i="6" s="1"/>
  <c r="J243" i="6"/>
  <c r="I255" i="6" s="1"/>
  <c r="H243" i="6"/>
  <c r="G255" i="6" s="1"/>
  <c r="F243" i="6"/>
  <c r="E255" i="6" s="1"/>
  <c r="D243" i="6"/>
  <c r="C255" i="6" s="1"/>
  <c r="N241" i="6"/>
  <c r="L241" i="6"/>
  <c r="J241" i="6"/>
  <c r="H241" i="6"/>
  <c r="F241" i="6"/>
  <c r="D241" i="6"/>
  <c r="N240" i="6"/>
  <c r="L240" i="6"/>
  <c r="J240" i="6"/>
  <c r="H240" i="6"/>
  <c r="F240" i="6"/>
  <c r="D240" i="6"/>
  <c r="N239" i="6"/>
  <c r="L239" i="6"/>
  <c r="J239" i="6"/>
  <c r="H239" i="6"/>
  <c r="F239" i="6"/>
  <c r="D239" i="6"/>
  <c r="N238" i="6"/>
  <c r="L238" i="6"/>
  <c r="J238" i="6"/>
  <c r="H238" i="6"/>
  <c r="F238" i="6"/>
  <c r="D238" i="6"/>
  <c r="N237" i="6"/>
  <c r="L237" i="6"/>
  <c r="J237" i="6"/>
  <c r="H237" i="6"/>
  <c r="F237" i="6"/>
  <c r="D237" i="6"/>
  <c r="N236" i="6"/>
  <c r="L236" i="6"/>
  <c r="J236" i="6"/>
  <c r="H236" i="6"/>
  <c r="F236" i="6"/>
  <c r="D236" i="6"/>
  <c r="N235" i="6"/>
  <c r="L235" i="6"/>
  <c r="J235" i="6"/>
  <c r="H235" i="6"/>
  <c r="F235" i="6"/>
  <c r="D235" i="6"/>
  <c r="N234" i="6"/>
  <c r="L234" i="6"/>
  <c r="J234" i="6"/>
  <c r="H234" i="6"/>
  <c r="F234" i="6"/>
  <c r="D234" i="6"/>
  <c r="N233" i="6"/>
  <c r="L233" i="6"/>
  <c r="J233" i="6"/>
  <c r="H233" i="6"/>
  <c r="F233" i="6"/>
  <c r="D233" i="6"/>
  <c r="N232" i="6"/>
  <c r="L232" i="6"/>
  <c r="J232" i="6"/>
  <c r="H232" i="6"/>
  <c r="F232" i="6"/>
  <c r="D232" i="6"/>
  <c r="N231" i="6"/>
  <c r="L231" i="6"/>
  <c r="J231" i="6"/>
  <c r="H231" i="6"/>
  <c r="F231" i="6"/>
  <c r="D231" i="6"/>
  <c r="N230" i="6"/>
  <c r="M242" i="6" s="1"/>
  <c r="L230" i="6"/>
  <c r="J230" i="6"/>
  <c r="I242" i="6" s="1"/>
  <c r="H230" i="6"/>
  <c r="G242" i="6" s="1"/>
  <c r="F230" i="6"/>
  <c r="D230" i="6"/>
  <c r="K242" i="6" l="1"/>
  <c r="E242" i="6"/>
  <c r="C242" i="6"/>
  <c r="K35" i="18"/>
  <c r="H96" i="22" l="1"/>
  <c r="F96" i="22"/>
  <c r="D96" i="22"/>
  <c r="G185" i="7" l="1"/>
  <c r="D185" i="7"/>
  <c r="G184" i="7"/>
  <c r="D184" i="7"/>
  <c r="G183" i="7"/>
  <c r="D183" i="7"/>
  <c r="G182" i="7"/>
  <c r="D182" i="7"/>
  <c r="G181" i="7"/>
  <c r="D181" i="7"/>
  <c r="G180" i="7"/>
  <c r="D180" i="7"/>
  <c r="G179" i="7"/>
  <c r="D179" i="7"/>
  <c r="G178" i="7"/>
  <c r="D178" i="7"/>
  <c r="G177" i="7"/>
  <c r="D177" i="7"/>
  <c r="G176" i="7"/>
  <c r="D176" i="7"/>
  <c r="G175" i="7"/>
  <c r="D175" i="7"/>
  <c r="G174" i="7"/>
  <c r="G186" i="7" s="1"/>
  <c r="D174" i="7"/>
  <c r="D186" i="7" s="1"/>
  <c r="D173" i="2" l="1"/>
  <c r="F162" i="2"/>
  <c r="J162" i="2"/>
  <c r="J173" i="2"/>
  <c r="D149" i="2"/>
  <c r="D160" i="2"/>
  <c r="W114" i="3" l="1"/>
  <c r="X114" i="3" s="1"/>
  <c r="V114" i="3"/>
  <c r="F115" i="3"/>
  <c r="F93" i="22" l="1"/>
  <c r="R229" i="5" l="1"/>
  <c r="Q229" i="5"/>
  <c r="N229" i="5"/>
  <c r="L229" i="5"/>
  <c r="D229" i="5"/>
  <c r="N22" i="29"/>
  <c r="J22" i="29"/>
  <c r="I22" i="29"/>
  <c r="H22" i="29"/>
  <c r="D22" i="29"/>
  <c r="F92" i="4"/>
  <c r="D92" i="4"/>
  <c r="H93" i="22"/>
  <c r="D93" i="22"/>
  <c r="F93" i="23"/>
  <c r="D93" i="23"/>
  <c r="R59" i="27"/>
  <c r="K59" i="27"/>
  <c r="I59" i="27"/>
  <c r="G59" i="27"/>
  <c r="D59" i="27"/>
  <c r="J220" i="1"/>
  <c r="H220" i="1"/>
  <c r="E220" i="1"/>
  <c r="F89" i="4" l="1"/>
  <c r="D89" i="4"/>
  <c r="H90" i="22"/>
  <c r="F90" i="22"/>
  <c r="D90" i="22"/>
  <c r="F90" i="23"/>
  <c r="D90" i="23"/>
  <c r="P54" i="27" l="1"/>
  <c r="E215" i="1" l="1"/>
  <c r="H210" i="6" l="1"/>
  <c r="R222" i="5" l="1"/>
  <c r="Q222" i="5"/>
  <c r="K209" i="8" l="1"/>
  <c r="H209" i="8"/>
  <c r="F209" i="8"/>
  <c r="D209" i="8"/>
  <c r="N222" i="5" l="1"/>
  <c r="L222" i="5"/>
  <c r="D222" i="5"/>
  <c r="N15" i="29"/>
  <c r="J15" i="29"/>
  <c r="I15" i="29"/>
  <c r="H15" i="29"/>
  <c r="D15" i="29"/>
  <c r="F85" i="4"/>
  <c r="D85" i="4"/>
  <c r="H86" i="22"/>
  <c r="F86" i="22"/>
  <c r="D86" i="22"/>
  <c r="F86" i="23"/>
  <c r="D86" i="23"/>
  <c r="R52" i="27"/>
  <c r="P52" i="27"/>
  <c r="K52" i="27"/>
  <c r="I52" i="27"/>
  <c r="L52" i="27" s="1"/>
  <c r="G52" i="27"/>
  <c r="D52" i="27"/>
  <c r="J213" i="1"/>
  <c r="E213" i="1"/>
  <c r="N228" i="6" l="1"/>
  <c r="L228" i="6"/>
  <c r="J228" i="6"/>
  <c r="H228" i="6"/>
  <c r="F228" i="6"/>
  <c r="D228" i="6"/>
  <c r="N227" i="6"/>
  <c r="L227" i="6"/>
  <c r="J227" i="6"/>
  <c r="H227" i="6"/>
  <c r="F227" i="6"/>
  <c r="D227" i="6"/>
  <c r="N226" i="6"/>
  <c r="L226" i="6"/>
  <c r="J226" i="6"/>
  <c r="H226" i="6"/>
  <c r="F226" i="6"/>
  <c r="D226" i="6"/>
  <c r="N225" i="6"/>
  <c r="L225" i="6"/>
  <c r="J225" i="6"/>
  <c r="H225" i="6"/>
  <c r="F225" i="6"/>
  <c r="D225" i="6"/>
  <c r="N224" i="6"/>
  <c r="L224" i="6"/>
  <c r="J224" i="6"/>
  <c r="H224" i="6"/>
  <c r="F224" i="6"/>
  <c r="D224" i="6"/>
  <c r="N223" i="6"/>
  <c r="L223" i="6"/>
  <c r="J223" i="6"/>
  <c r="H223" i="6"/>
  <c r="F223" i="6"/>
  <c r="D223" i="6"/>
  <c r="N222" i="6"/>
  <c r="L222" i="6"/>
  <c r="J222" i="6"/>
  <c r="H222" i="6"/>
  <c r="F222" i="6"/>
  <c r="D222" i="6"/>
  <c r="N221" i="6"/>
  <c r="L221" i="6"/>
  <c r="J221" i="6"/>
  <c r="H221" i="6"/>
  <c r="F221" i="6"/>
  <c r="D221" i="6"/>
  <c r="N220" i="6"/>
  <c r="L220" i="6"/>
  <c r="J220" i="6"/>
  <c r="H220" i="6"/>
  <c r="F220" i="6"/>
  <c r="D220" i="6"/>
  <c r="N219" i="6"/>
  <c r="L219" i="6"/>
  <c r="J219" i="6"/>
  <c r="H219" i="6"/>
  <c r="F219" i="6"/>
  <c r="D219" i="6"/>
  <c r="N218" i="6"/>
  <c r="L218" i="6"/>
  <c r="J218" i="6"/>
  <c r="H218" i="6"/>
  <c r="D218" i="6"/>
  <c r="N217" i="6"/>
  <c r="L217" i="6"/>
  <c r="J217" i="6"/>
  <c r="H217" i="6"/>
  <c r="F217" i="6"/>
  <c r="D217" i="6"/>
  <c r="C229" i="6" s="1"/>
  <c r="K229" i="6" l="1"/>
  <c r="I229" i="6"/>
  <c r="M229" i="6"/>
  <c r="G229" i="6"/>
  <c r="E229" i="6"/>
  <c r="D50" i="27"/>
  <c r="K39" i="21" l="1"/>
  <c r="K34" i="18"/>
  <c r="F15" i="25" l="1"/>
  <c r="F14" i="25"/>
  <c r="F13" i="25"/>
  <c r="F12" i="25"/>
  <c r="F11" i="25"/>
  <c r="F10" i="25"/>
  <c r="F9" i="25"/>
  <c r="F8" i="25"/>
  <c r="F7" i="25"/>
  <c r="F6" i="25"/>
  <c r="F5" i="25"/>
  <c r="F4" i="25"/>
  <c r="K242" i="8"/>
  <c r="H242" i="8"/>
  <c r="F242" i="8"/>
  <c r="D242" i="8"/>
  <c r="K241" i="8"/>
  <c r="H241" i="8"/>
  <c r="F241" i="8"/>
  <c r="D241" i="8"/>
  <c r="K240" i="8"/>
  <c r="H240" i="8"/>
  <c r="F240" i="8"/>
  <c r="D240" i="8"/>
  <c r="K239" i="8"/>
  <c r="H239" i="8"/>
  <c r="F239" i="8"/>
  <c r="D239" i="8"/>
  <c r="K238" i="8"/>
  <c r="H238" i="8"/>
  <c r="F238" i="8"/>
  <c r="D238" i="8"/>
  <c r="K237" i="8"/>
  <c r="H237" i="8"/>
  <c r="F237" i="8"/>
  <c r="D237" i="8"/>
  <c r="K236" i="8"/>
  <c r="H236" i="8"/>
  <c r="F236" i="8"/>
  <c r="D236" i="8"/>
  <c r="K235" i="8"/>
  <c r="H235" i="8"/>
  <c r="F235" i="8"/>
  <c r="D235" i="8"/>
  <c r="K234" i="8"/>
  <c r="H234" i="8"/>
  <c r="F234" i="8"/>
  <c r="D234" i="8"/>
  <c r="K233" i="8"/>
  <c r="H233" i="8"/>
  <c r="F233" i="8"/>
  <c r="D233" i="8"/>
  <c r="K232" i="8"/>
  <c r="H232" i="8"/>
  <c r="F232" i="8"/>
  <c r="D232" i="8"/>
  <c r="K231" i="8"/>
  <c r="K243" i="8" s="1"/>
  <c r="H231" i="8"/>
  <c r="H243" i="8" s="1"/>
  <c r="F231" i="8"/>
  <c r="F243" i="8" s="1"/>
  <c r="D231" i="8"/>
  <c r="D243" i="8" s="1"/>
  <c r="K229" i="8"/>
  <c r="H229" i="8"/>
  <c r="F229" i="8"/>
  <c r="D229" i="8"/>
  <c r="K228" i="8"/>
  <c r="H228" i="8"/>
  <c r="F228" i="8"/>
  <c r="D228" i="8"/>
  <c r="K227" i="8"/>
  <c r="H227" i="8"/>
  <c r="F227" i="8"/>
  <c r="D227" i="8"/>
  <c r="K226" i="8"/>
  <c r="H226" i="8"/>
  <c r="F226" i="8"/>
  <c r="D226" i="8"/>
  <c r="K225" i="8"/>
  <c r="H225" i="8"/>
  <c r="F225" i="8"/>
  <c r="D225" i="8"/>
  <c r="K224" i="8"/>
  <c r="H224" i="8"/>
  <c r="F224" i="8"/>
  <c r="D224" i="8"/>
  <c r="K223" i="8"/>
  <c r="H223" i="8"/>
  <c r="F223" i="8"/>
  <c r="D223" i="8"/>
  <c r="K222" i="8"/>
  <c r="H222" i="8"/>
  <c r="F222" i="8"/>
  <c r="D222" i="8"/>
  <c r="K221" i="8"/>
  <c r="H221" i="8"/>
  <c r="F221" i="8"/>
  <c r="D221" i="8"/>
  <c r="K220" i="8"/>
  <c r="H220" i="8"/>
  <c r="F220" i="8"/>
  <c r="D220" i="8"/>
  <c r="K219" i="8"/>
  <c r="H219" i="8"/>
  <c r="F219" i="8"/>
  <c r="D219" i="8"/>
  <c r="K218" i="8"/>
  <c r="H218" i="8"/>
  <c r="F218" i="8"/>
  <c r="D218" i="8"/>
  <c r="D230" i="8" s="1"/>
  <c r="H230" i="8" l="1"/>
  <c r="F230" i="8"/>
  <c r="K230" i="8"/>
  <c r="J199" i="2"/>
  <c r="F199" i="2"/>
  <c r="D199" i="2"/>
  <c r="J198" i="2"/>
  <c r="F198" i="2"/>
  <c r="D198" i="2"/>
  <c r="J197" i="2"/>
  <c r="F197" i="2"/>
  <c r="D197" i="2"/>
  <c r="J196" i="2"/>
  <c r="F196" i="2"/>
  <c r="D196" i="2"/>
  <c r="J195" i="2"/>
  <c r="F195" i="2"/>
  <c r="D195" i="2"/>
  <c r="J194" i="2"/>
  <c r="F194" i="2"/>
  <c r="D194" i="2"/>
  <c r="J193" i="2"/>
  <c r="F193" i="2"/>
  <c r="D193" i="2"/>
  <c r="J192" i="2"/>
  <c r="F192" i="2"/>
  <c r="D192" i="2"/>
  <c r="J191" i="2"/>
  <c r="F191" i="2"/>
  <c r="D191" i="2"/>
  <c r="J190" i="2"/>
  <c r="F190" i="2"/>
  <c r="D190" i="2"/>
  <c r="J189" i="2"/>
  <c r="F189" i="2"/>
  <c r="D189" i="2"/>
  <c r="J188" i="2"/>
  <c r="F188" i="2"/>
  <c r="D188" i="2"/>
  <c r="J186" i="2"/>
  <c r="F186" i="2"/>
  <c r="D186" i="2"/>
  <c r="J185" i="2"/>
  <c r="F185" i="2"/>
  <c r="D185" i="2"/>
  <c r="J184" i="2"/>
  <c r="F184" i="2"/>
  <c r="D184" i="2"/>
  <c r="J183" i="2"/>
  <c r="F183" i="2"/>
  <c r="D183" i="2"/>
  <c r="J182" i="2"/>
  <c r="F182" i="2"/>
  <c r="D182" i="2"/>
  <c r="J181" i="2"/>
  <c r="F181" i="2"/>
  <c r="D181" i="2"/>
  <c r="J180" i="2"/>
  <c r="F180" i="2"/>
  <c r="D180" i="2"/>
  <c r="J179" i="2"/>
  <c r="F179" i="2"/>
  <c r="D179" i="2"/>
  <c r="J178" i="2"/>
  <c r="F178" i="2"/>
  <c r="D178" i="2"/>
  <c r="J177" i="2"/>
  <c r="F177" i="2"/>
  <c r="D177" i="2"/>
  <c r="D187" i="2" s="1"/>
  <c r="D200" i="2" l="1"/>
  <c r="F187" i="2"/>
  <c r="J187" i="2"/>
  <c r="J200" i="2"/>
  <c r="F200" i="2"/>
  <c r="P85" i="27"/>
  <c r="R85" i="27"/>
  <c r="K85" i="27"/>
  <c r="I85" i="27"/>
  <c r="G85" i="27"/>
  <c r="D85" i="27"/>
  <c r="P84" i="27"/>
  <c r="R84" i="27"/>
  <c r="K84" i="27"/>
  <c r="I84" i="27"/>
  <c r="G84" i="27"/>
  <c r="D84" i="27"/>
  <c r="P83" i="27"/>
  <c r="R83" i="27"/>
  <c r="K83" i="27"/>
  <c r="I83" i="27"/>
  <c r="G83" i="27"/>
  <c r="D83" i="27"/>
  <c r="P82" i="27"/>
  <c r="R82" i="27"/>
  <c r="K82" i="27"/>
  <c r="I82" i="27"/>
  <c r="G82" i="27"/>
  <c r="D82" i="27"/>
  <c r="P81" i="27"/>
  <c r="R81" i="27"/>
  <c r="K81" i="27"/>
  <c r="I81" i="27"/>
  <c r="G81" i="27"/>
  <c r="D81" i="27"/>
  <c r="P80" i="27"/>
  <c r="R80" i="27"/>
  <c r="K80" i="27"/>
  <c r="I80" i="27"/>
  <c r="G80" i="27"/>
  <c r="D80" i="27"/>
  <c r="P79" i="27"/>
  <c r="R79" i="27"/>
  <c r="K79" i="27"/>
  <c r="I79" i="27"/>
  <c r="G79" i="27"/>
  <c r="D79" i="27"/>
  <c r="P78" i="27"/>
  <c r="R78" i="27"/>
  <c r="K78" i="27"/>
  <c r="I78" i="27"/>
  <c r="G78" i="27"/>
  <c r="D78" i="27"/>
  <c r="P77" i="27"/>
  <c r="R77" i="27"/>
  <c r="K77" i="27"/>
  <c r="I77" i="27"/>
  <c r="G77" i="27"/>
  <c r="D77" i="27"/>
  <c r="P76" i="27"/>
  <c r="R76" i="27"/>
  <c r="K76" i="27"/>
  <c r="I76" i="27"/>
  <c r="G76" i="27"/>
  <c r="D76" i="27"/>
  <c r="P75" i="27"/>
  <c r="R75" i="27"/>
  <c r="K75" i="27"/>
  <c r="I75" i="27"/>
  <c r="G75" i="27"/>
  <c r="D75" i="27"/>
  <c r="P74" i="27"/>
  <c r="R74" i="27"/>
  <c r="K74" i="27"/>
  <c r="I74" i="27"/>
  <c r="G74" i="27"/>
  <c r="D74" i="27"/>
  <c r="P72" i="27"/>
  <c r="R72" i="27"/>
  <c r="K72" i="27"/>
  <c r="I72" i="27"/>
  <c r="G72" i="27"/>
  <c r="D72" i="27"/>
  <c r="P71" i="27"/>
  <c r="R71" i="27"/>
  <c r="K71" i="27"/>
  <c r="I71" i="27"/>
  <c r="G71" i="27"/>
  <c r="D71" i="27"/>
  <c r="P70" i="27"/>
  <c r="R70" i="27"/>
  <c r="K70" i="27"/>
  <c r="I70" i="27"/>
  <c r="G70" i="27"/>
  <c r="D70" i="27"/>
  <c r="P69" i="27"/>
  <c r="R69" i="27"/>
  <c r="K69" i="27"/>
  <c r="I69" i="27"/>
  <c r="G69" i="27"/>
  <c r="D69" i="27"/>
  <c r="P68" i="27"/>
  <c r="R68" i="27"/>
  <c r="K68" i="27"/>
  <c r="I68" i="27"/>
  <c r="G68" i="27"/>
  <c r="D68" i="27"/>
  <c r="P67" i="27"/>
  <c r="R67" i="27"/>
  <c r="K67" i="27"/>
  <c r="I67" i="27"/>
  <c r="G67" i="27"/>
  <c r="D67" i="27"/>
  <c r="P66" i="27"/>
  <c r="R66" i="27"/>
  <c r="K66" i="27"/>
  <c r="I66" i="27"/>
  <c r="G66" i="27"/>
  <c r="D66" i="27"/>
  <c r="P65" i="27"/>
  <c r="R65" i="27"/>
  <c r="K65" i="27"/>
  <c r="I65" i="27"/>
  <c r="G65" i="27"/>
  <c r="D65" i="27"/>
  <c r="P64" i="27"/>
  <c r="R64" i="27"/>
  <c r="K64" i="27"/>
  <c r="I64" i="27"/>
  <c r="G64" i="27"/>
  <c r="D64" i="27"/>
  <c r="P63" i="27"/>
  <c r="R63" i="27"/>
  <c r="K63" i="27"/>
  <c r="I63" i="27"/>
  <c r="G63" i="27"/>
  <c r="D63" i="27"/>
  <c r="P62" i="27"/>
  <c r="R62" i="27"/>
  <c r="K62" i="27"/>
  <c r="I62" i="27"/>
  <c r="G62" i="27"/>
  <c r="D62" i="27"/>
  <c r="P61" i="27"/>
  <c r="R61" i="27"/>
  <c r="K61" i="27"/>
  <c r="I61" i="27"/>
  <c r="G61" i="27"/>
  <c r="D61" i="27"/>
  <c r="L71" i="27" l="1"/>
  <c r="P73" i="27"/>
  <c r="L62" i="27"/>
  <c r="M62" i="27" s="1"/>
  <c r="G73" i="27"/>
  <c r="L63" i="27"/>
  <c r="M63" i="27" s="1"/>
  <c r="L67" i="27"/>
  <c r="L75" i="27"/>
  <c r="M75" i="27" s="1"/>
  <c r="L77" i="27"/>
  <c r="M77" i="27" s="1"/>
  <c r="L79" i="27"/>
  <c r="M79" i="27" s="1"/>
  <c r="L81" i="27"/>
  <c r="M81" i="27" s="1"/>
  <c r="L83" i="27"/>
  <c r="L85" i="27"/>
  <c r="I86" i="27"/>
  <c r="L76" i="27"/>
  <c r="L78" i="27"/>
  <c r="L80" i="27"/>
  <c r="M80" i="27" s="1"/>
  <c r="L82" i="27"/>
  <c r="M82" i="27" s="1"/>
  <c r="L84" i="27"/>
  <c r="M84" i="27" s="1"/>
  <c r="L72" i="27"/>
  <c r="M72" i="27" s="1"/>
  <c r="K86" i="27"/>
  <c r="M83" i="27"/>
  <c r="M85" i="27"/>
  <c r="I73" i="27"/>
  <c r="L64" i="27"/>
  <c r="M64" i="27" s="1"/>
  <c r="L66" i="27"/>
  <c r="M66" i="27" s="1"/>
  <c r="K73" i="27"/>
  <c r="L65" i="27"/>
  <c r="L68" i="27"/>
  <c r="M68" i="27" s="1"/>
  <c r="L70" i="27"/>
  <c r="M70" i="27" s="1"/>
  <c r="M71" i="27"/>
  <c r="D86" i="27"/>
  <c r="R86" i="27"/>
  <c r="M65" i="27"/>
  <c r="M67" i="27"/>
  <c r="D73" i="27"/>
  <c r="R73" i="27"/>
  <c r="L69" i="27"/>
  <c r="M69" i="27" s="1"/>
  <c r="G86" i="27"/>
  <c r="P86" i="27"/>
  <c r="M78" i="27"/>
  <c r="M76" i="27"/>
  <c r="L74" i="27"/>
  <c r="M74" i="27" s="1"/>
  <c r="L61" i="27"/>
  <c r="M61" i="27" s="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L86" i="27" l="1"/>
  <c r="M73" i="27"/>
  <c r="L73" i="27"/>
  <c r="M86" i="27"/>
  <c r="V227" i="9"/>
  <c r="O226" i="9"/>
  <c r="M226" i="9"/>
  <c r="J226" i="9"/>
  <c r="I226" i="9"/>
  <c r="E226" i="9"/>
  <c r="F226" i="9" s="1"/>
  <c r="O225" i="9"/>
  <c r="M225" i="9"/>
  <c r="J225" i="9"/>
  <c r="I225" i="9"/>
  <c r="E225" i="9"/>
  <c r="F225" i="9" s="1"/>
  <c r="O224" i="9"/>
  <c r="M224" i="9"/>
  <c r="J224" i="9"/>
  <c r="I224" i="9"/>
  <c r="E224" i="9"/>
  <c r="F224" i="9" s="1"/>
  <c r="O223" i="9"/>
  <c r="M223" i="9"/>
  <c r="J223" i="9"/>
  <c r="K223" i="9" s="1"/>
  <c r="I223" i="9"/>
  <c r="E223" i="9"/>
  <c r="F223" i="9" s="1"/>
  <c r="O222" i="9"/>
  <c r="M222" i="9"/>
  <c r="J222" i="9"/>
  <c r="I222" i="9"/>
  <c r="E222" i="9"/>
  <c r="F222" i="9" s="1"/>
  <c r="O221" i="9"/>
  <c r="M221" i="9"/>
  <c r="J221" i="9"/>
  <c r="I221" i="9"/>
  <c r="E221" i="9"/>
  <c r="F221" i="9" s="1"/>
  <c r="O220" i="9"/>
  <c r="M220" i="9"/>
  <c r="J220" i="9"/>
  <c r="I220" i="9"/>
  <c r="E220" i="9"/>
  <c r="F220" i="9" s="1"/>
  <c r="O219" i="9"/>
  <c r="M219" i="9"/>
  <c r="J219" i="9"/>
  <c r="K219" i="9" s="1"/>
  <c r="I219" i="9"/>
  <c r="E219" i="9"/>
  <c r="F219" i="9" s="1"/>
  <c r="O218" i="9"/>
  <c r="M218" i="9"/>
  <c r="J218" i="9"/>
  <c r="I218" i="9"/>
  <c r="E218" i="9"/>
  <c r="F218" i="9" s="1"/>
  <c r="O217" i="9"/>
  <c r="M217" i="9"/>
  <c r="J217" i="9"/>
  <c r="I217" i="9"/>
  <c r="E217" i="9"/>
  <c r="F217" i="9" s="1"/>
  <c r="O216" i="9"/>
  <c r="M216" i="9"/>
  <c r="J216" i="9"/>
  <c r="I216" i="9"/>
  <c r="E216" i="9"/>
  <c r="O215" i="9"/>
  <c r="M215" i="9"/>
  <c r="J215" i="9"/>
  <c r="I215" i="9"/>
  <c r="E215" i="9"/>
  <c r="V129" i="3"/>
  <c r="S129" i="3"/>
  <c r="Q129" i="3"/>
  <c r="O129" i="3"/>
  <c r="L129" i="3"/>
  <c r="H129" i="3"/>
  <c r="F129" i="3"/>
  <c r="W129" i="3" s="1"/>
  <c r="V128" i="3"/>
  <c r="S128" i="3"/>
  <c r="Q128" i="3"/>
  <c r="O128" i="3"/>
  <c r="W128" i="3" s="1"/>
  <c r="L128" i="3"/>
  <c r="H128" i="3"/>
  <c r="F128" i="3"/>
  <c r="X127" i="3"/>
  <c r="S127" i="3"/>
  <c r="Q127" i="3"/>
  <c r="O127" i="3"/>
  <c r="L127" i="3"/>
  <c r="H127" i="3"/>
  <c r="F127" i="3"/>
  <c r="V126" i="3"/>
  <c r="S126" i="3"/>
  <c r="Q126" i="3"/>
  <c r="O126" i="3"/>
  <c r="W126" i="3" s="1"/>
  <c r="X126" i="3" s="1"/>
  <c r="L126" i="3"/>
  <c r="H126" i="3"/>
  <c r="F126" i="3"/>
  <c r="V125" i="3"/>
  <c r="S125" i="3"/>
  <c r="Q125" i="3"/>
  <c r="O125" i="3"/>
  <c r="L125" i="3"/>
  <c r="H125" i="3"/>
  <c r="F125" i="3"/>
  <c r="V124" i="3"/>
  <c r="S124" i="3"/>
  <c r="Q124" i="3"/>
  <c r="O124" i="3"/>
  <c r="L124" i="3"/>
  <c r="H124" i="3"/>
  <c r="F124" i="3"/>
  <c r="V123" i="3"/>
  <c r="S123" i="3"/>
  <c r="Q123" i="3"/>
  <c r="O123" i="3"/>
  <c r="W123" i="3" s="1"/>
  <c r="L123" i="3"/>
  <c r="H123" i="3"/>
  <c r="F123" i="3"/>
  <c r="V122" i="3"/>
  <c r="S122" i="3"/>
  <c r="Q122" i="3"/>
  <c r="O122" i="3"/>
  <c r="W122" i="3" s="1"/>
  <c r="L122" i="3"/>
  <c r="H122" i="3"/>
  <c r="F122" i="3"/>
  <c r="V121" i="3"/>
  <c r="S121" i="3"/>
  <c r="Q121" i="3"/>
  <c r="O121" i="3"/>
  <c r="L121" i="3"/>
  <c r="H121" i="3"/>
  <c r="F121" i="3"/>
  <c r="V120" i="3"/>
  <c r="S120" i="3"/>
  <c r="Q120" i="3"/>
  <c r="O120" i="3"/>
  <c r="L120" i="3"/>
  <c r="H120" i="3"/>
  <c r="F120" i="3"/>
  <c r="V119" i="3"/>
  <c r="S119" i="3"/>
  <c r="Q119" i="3"/>
  <c r="O119" i="3"/>
  <c r="W119" i="3" s="1"/>
  <c r="L119" i="3"/>
  <c r="H119" i="3"/>
  <c r="F119" i="3"/>
  <c r="V118" i="3"/>
  <c r="S118" i="3"/>
  <c r="Q118" i="3"/>
  <c r="O118" i="3"/>
  <c r="L118" i="3"/>
  <c r="H118" i="3"/>
  <c r="F118" i="3"/>
  <c r="F114" i="3"/>
  <c r="V116" i="3"/>
  <c r="S116" i="3"/>
  <c r="Q116" i="3"/>
  <c r="O116" i="3"/>
  <c r="L116" i="3"/>
  <c r="H116" i="3"/>
  <c r="F116" i="3"/>
  <c r="V115" i="3"/>
  <c r="S115" i="3"/>
  <c r="Q115" i="3"/>
  <c r="O115" i="3"/>
  <c r="L115" i="3"/>
  <c r="H115" i="3"/>
  <c r="S114" i="3"/>
  <c r="Q114" i="3"/>
  <c r="O114" i="3"/>
  <c r="L114" i="3"/>
  <c r="H114" i="3"/>
  <c r="V113" i="3"/>
  <c r="S113" i="3"/>
  <c r="Q113" i="3"/>
  <c r="O113" i="3"/>
  <c r="L113" i="3"/>
  <c r="H113" i="3"/>
  <c r="F113" i="3"/>
  <c r="V112" i="3"/>
  <c r="S112" i="3"/>
  <c r="Q112" i="3"/>
  <c r="O112" i="3"/>
  <c r="L112" i="3"/>
  <c r="H112" i="3"/>
  <c r="F112" i="3"/>
  <c r="V111" i="3"/>
  <c r="S111" i="3"/>
  <c r="Q111" i="3"/>
  <c r="O111" i="3"/>
  <c r="L111" i="3"/>
  <c r="H111" i="3"/>
  <c r="F111" i="3"/>
  <c r="V110" i="3"/>
  <c r="S110" i="3"/>
  <c r="Q110" i="3"/>
  <c r="O110" i="3"/>
  <c r="L110" i="3"/>
  <c r="H110" i="3"/>
  <c r="F110" i="3"/>
  <c r="V109" i="3"/>
  <c r="S109" i="3"/>
  <c r="Q109" i="3"/>
  <c r="O109" i="3"/>
  <c r="L109" i="3"/>
  <c r="H109" i="3"/>
  <c r="F109" i="3"/>
  <c r="V108" i="3"/>
  <c r="S108" i="3"/>
  <c r="Q108" i="3"/>
  <c r="O108" i="3"/>
  <c r="L108" i="3"/>
  <c r="H108" i="3"/>
  <c r="F108" i="3"/>
  <c r="V107" i="3"/>
  <c r="S107" i="3"/>
  <c r="Q107" i="3"/>
  <c r="O107" i="3"/>
  <c r="L107" i="3"/>
  <c r="H107" i="3"/>
  <c r="F107" i="3"/>
  <c r="V106" i="3"/>
  <c r="S106" i="3"/>
  <c r="O106" i="3"/>
  <c r="L106" i="3"/>
  <c r="F106" i="3"/>
  <c r="V105" i="3"/>
  <c r="S105" i="3"/>
  <c r="Q105" i="3"/>
  <c r="O105" i="3"/>
  <c r="L105" i="3"/>
  <c r="H105" i="3"/>
  <c r="F105" i="3"/>
  <c r="V102" i="3"/>
  <c r="F102" i="3"/>
  <c r="W120" i="3" l="1"/>
  <c r="J227" i="9"/>
  <c r="W118" i="3"/>
  <c r="X118" i="3" s="1"/>
  <c r="F216" i="9"/>
  <c r="F215" i="9"/>
  <c r="M227" i="9"/>
  <c r="W110" i="3"/>
  <c r="X110" i="3" s="1"/>
  <c r="W109" i="3"/>
  <c r="X109" i="3" s="1"/>
  <c r="W107" i="3"/>
  <c r="X107" i="3" s="1"/>
  <c r="W106" i="3"/>
  <c r="F130" i="3"/>
  <c r="Q130" i="3"/>
  <c r="K215" i="9"/>
  <c r="O227" i="9"/>
  <c r="K218" i="9"/>
  <c r="K220" i="9"/>
  <c r="K226" i="9"/>
  <c r="H117" i="3"/>
  <c r="S117" i="3"/>
  <c r="W112" i="3"/>
  <c r="W115" i="3"/>
  <c r="X115" i="3" s="1"/>
  <c r="L130" i="3"/>
  <c r="X119" i="3"/>
  <c r="W121" i="3"/>
  <c r="X121" i="3" s="1"/>
  <c r="X123" i="3"/>
  <c r="W125" i="3"/>
  <c r="X125" i="3" s="1"/>
  <c r="X128" i="3"/>
  <c r="I227" i="9"/>
  <c r="K221" i="9"/>
  <c r="W124" i="3"/>
  <c r="K216" i="9"/>
  <c r="K222" i="9"/>
  <c r="K224" i="9"/>
  <c r="H130" i="3"/>
  <c r="S130" i="3"/>
  <c r="X122" i="3"/>
  <c r="X129" i="3"/>
  <c r="K217" i="9"/>
  <c r="K225" i="9"/>
  <c r="W130" i="3"/>
  <c r="X120" i="3"/>
  <c r="X124" i="3"/>
  <c r="V130" i="3"/>
  <c r="O130" i="3"/>
  <c r="Q117" i="3"/>
  <c r="O117" i="3"/>
  <c r="W111" i="3"/>
  <c r="X111" i="3" s="1"/>
  <c r="X106" i="3"/>
  <c r="W108" i="3"/>
  <c r="X108" i="3" s="1"/>
  <c r="L117" i="3"/>
  <c r="F117" i="3"/>
  <c r="W113" i="3"/>
  <c r="X113" i="3" s="1"/>
  <c r="W116" i="3"/>
  <c r="X116" i="3" s="1"/>
  <c r="X112" i="3"/>
  <c r="W105" i="3"/>
  <c r="V117" i="3"/>
  <c r="K6" i="29"/>
  <c r="L6" i="29"/>
  <c r="H7" i="29"/>
  <c r="I7" i="29"/>
  <c r="J7" i="29"/>
  <c r="K7" i="29"/>
  <c r="L7" i="29"/>
  <c r="H8" i="29"/>
  <c r="I8" i="29"/>
  <c r="J8" i="29"/>
  <c r="H9" i="29"/>
  <c r="I9" i="29"/>
  <c r="J9" i="29"/>
  <c r="H10" i="29"/>
  <c r="H11" i="29"/>
  <c r="I11" i="29"/>
  <c r="K11" i="29" s="1"/>
  <c r="J11" i="29"/>
  <c r="H12" i="29"/>
  <c r="I12" i="29"/>
  <c r="J12" i="29"/>
  <c r="H13" i="29"/>
  <c r="I13" i="29"/>
  <c r="J13" i="29"/>
  <c r="L14" i="29"/>
  <c r="K15" i="29"/>
  <c r="L15" i="29"/>
  <c r="H16" i="29"/>
  <c r="I16" i="29"/>
  <c r="J16" i="29"/>
  <c r="L16" i="29" s="1"/>
  <c r="H17" i="29"/>
  <c r="I17" i="29"/>
  <c r="J17" i="29"/>
  <c r="H18" i="29"/>
  <c r="L18" i="29" s="1"/>
  <c r="I18" i="29"/>
  <c r="J18" i="29"/>
  <c r="H19" i="29"/>
  <c r="I19" i="29"/>
  <c r="J19" i="29"/>
  <c r="H20" i="29"/>
  <c r="I20" i="29"/>
  <c r="J20" i="29"/>
  <c r="K22" i="29"/>
  <c r="L22" i="29"/>
  <c r="H24" i="29"/>
  <c r="I24" i="29"/>
  <c r="J24" i="29"/>
  <c r="H25" i="29"/>
  <c r="I25" i="29"/>
  <c r="J25" i="29"/>
  <c r="H26" i="29"/>
  <c r="L26" i="29" s="1"/>
  <c r="I26" i="29"/>
  <c r="J26" i="29"/>
  <c r="H27" i="29"/>
  <c r="I27" i="29"/>
  <c r="J27" i="29"/>
  <c r="K27" i="29"/>
  <c r="L27" i="29"/>
  <c r="H28" i="29"/>
  <c r="I28" i="29"/>
  <c r="J28" i="29"/>
  <c r="L28" i="29" s="1"/>
  <c r="H29" i="29"/>
  <c r="I29" i="29"/>
  <c r="K29" i="29" s="1"/>
  <c r="J29" i="29"/>
  <c r="H30" i="29"/>
  <c r="L30" i="29" s="1"/>
  <c r="I30" i="29"/>
  <c r="J30" i="29"/>
  <c r="H31" i="29"/>
  <c r="I31" i="29"/>
  <c r="K31" i="29" s="1"/>
  <c r="J31" i="29"/>
  <c r="L31" i="29"/>
  <c r="H32" i="29"/>
  <c r="I32" i="29"/>
  <c r="J32" i="29"/>
  <c r="H33" i="29"/>
  <c r="I33" i="29"/>
  <c r="J33" i="29"/>
  <c r="H34" i="29"/>
  <c r="I34" i="29"/>
  <c r="K34" i="29" s="1"/>
  <c r="J34" i="29"/>
  <c r="L34" i="29"/>
  <c r="H35" i="29"/>
  <c r="I35" i="29"/>
  <c r="K35" i="29" s="1"/>
  <c r="J35" i="29"/>
  <c r="L35" i="29" s="1"/>
  <c r="H37" i="29"/>
  <c r="I37" i="29"/>
  <c r="K37" i="29" s="1"/>
  <c r="J37" i="29"/>
  <c r="L37" i="29"/>
  <c r="H38" i="29"/>
  <c r="I38" i="29"/>
  <c r="J38" i="29"/>
  <c r="L38" i="29"/>
  <c r="H39" i="29"/>
  <c r="I39" i="29"/>
  <c r="J39" i="29"/>
  <c r="K39" i="29"/>
  <c r="H40" i="29"/>
  <c r="I40" i="29"/>
  <c r="K40" i="29" s="1"/>
  <c r="J40" i="29"/>
  <c r="H41" i="29"/>
  <c r="L41" i="29" s="1"/>
  <c r="I41" i="29"/>
  <c r="J41" i="29"/>
  <c r="H42" i="29"/>
  <c r="L42" i="29" s="1"/>
  <c r="I42" i="29"/>
  <c r="J42" i="29"/>
  <c r="H43" i="29"/>
  <c r="I43" i="29"/>
  <c r="I49" i="29" s="1"/>
  <c r="J43" i="29"/>
  <c r="L43" i="29" s="1"/>
  <c r="H44" i="29"/>
  <c r="K44" i="29" s="1"/>
  <c r="I44" i="29"/>
  <c r="J44" i="29"/>
  <c r="H45" i="29"/>
  <c r="I45" i="29"/>
  <c r="K45" i="29" s="1"/>
  <c r="J45" i="29"/>
  <c r="L45" i="29"/>
  <c r="H46" i="29"/>
  <c r="I46" i="29"/>
  <c r="K46" i="29" s="1"/>
  <c r="J46" i="29"/>
  <c r="L46" i="29"/>
  <c r="H47" i="29"/>
  <c r="I47" i="29"/>
  <c r="K47" i="29" s="1"/>
  <c r="J47" i="29"/>
  <c r="L47" i="29" s="1"/>
  <c r="H48" i="29"/>
  <c r="K48" i="29" s="1"/>
  <c r="I48" i="29"/>
  <c r="J48" i="29"/>
  <c r="N48" i="29"/>
  <c r="D48" i="29"/>
  <c r="N47" i="29"/>
  <c r="D47" i="29"/>
  <c r="N46" i="29"/>
  <c r="D46" i="29"/>
  <c r="N45" i="29"/>
  <c r="D45" i="29"/>
  <c r="N44" i="29"/>
  <c r="D44" i="29"/>
  <c r="N43" i="29"/>
  <c r="D43" i="29"/>
  <c r="N42" i="29"/>
  <c r="D42" i="29"/>
  <c r="N41" i="29"/>
  <c r="D41" i="29"/>
  <c r="N40" i="29"/>
  <c r="D40" i="29"/>
  <c r="N39" i="29"/>
  <c r="D39" i="29"/>
  <c r="N38" i="29"/>
  <c r="D38" i="29"/>
  <c r="N37" i="29"/>
  <c r="D37" i="29"/>
  <c r="D49" i="29" s="1"/>
  <c r="F118" i="4"/>
  <c r="D118" i="4"/>
  <c r="F117" i="4"/>
  <c r="D117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10" i="4"/>
  <c r="D110" i="4"/>
  <c r="F109" i="4"/>
  <c r="D109" i="4"/>
  <c r="F108" i="4"/>
  <c r="D108" i="4"/>
  <c r="F107" i="4"/>
  <c r="D107" i="4"/>
  <c r="D119" i="4" s="1"/>
  <c r="H119" i="22"/>
  <c r="F119" i="22"/>
  <c r="D119" i="22"/>
  <c r="H118" i="22"/>
  <c r="F118" i="22"/>
  <c r="D118" i="22"/>
  <c r="H117" i="22"/>
  <c r="F117" i="22"/>
  <c r="D117" i="22"/>
  <c r="H116" i="22"/>
  <c r="F116" i="22"/>
  <c r="D116" i="22"/>
  <c r="H115" i="22"/>
  <c r="F115" i="22"/>
  <c r="D115" i="22"/>
  <c r="H114" i="22"/>
  <c r="F114" i="22"/>
  <c r="D114" i="22"/>
  <c r="H113" i="22"/>
  <c r="F113" i="22"/>
  <c r="D113" i="22"/>
  <c r="H112" i="22"/>
  <c r="F112" i="22"/>
  <c r="D112" i="22"/>
  <c r="H111" i="22"/>
  <c r="F111" i="22"/>
  <c r="D111" i="22"/>
  <c r="H110" i="22"/>
  <c r="F110" i="22"/>
  <c r="D110" i="22"/>
  <c r="H109" i="22"/>
  <c r="F109" i="22"/>
  <c r="D109" i="22"/>
  <c r="H108" i="22"/>
  <c r="F108" i="22"/>
  <c r="D108" i="22"/>
  <c r="F119" i="23"/>
  <c r="D119" i="23"/>
  <c r="F118" i="23"/>
  <c r="D118" i="23"/>
  <c r="F117" i="23"/>
  <c r="D117" i="23"/>
  <c r="F116" i="23"/>
  <c r="D116" i="23"/>
  <c r="F115" i="23"/>
  <c r="D115" i="23"/>
  <c r="F114" i="23"/>
  <c r="D114" i="23"/>
  <c r="F113" i="23"/>
  <c r="D113" i="23"/>
  <c r="F112" i="23"/>
  <c r="D112" i="23"/>
  <c r="F111" i="23"/>
  <c r="D111" i="23"/>
  <c r="F110" i="23"/>
  <c r="D110" i="23"/>
  <c r="F109" i="23"/>
  <c r="D109" i="23"/>
  <c r="F108" i="23"/>
  <c r="D108" i="23"/>
  <c r="D120" i="23" s="1"/>
  <c r="L25" i="29" l="1"/>
  <c r="L24" i="29"/>
  <c r="J36" i="29"/>
  <c r="L19" i="29"/>
  <c r="K19" i="29"/>
  <c r="L17" i="29"/>
  <c r="K17" i="29"/>
  <c r="H120" i="22"/>
  <c r="F119" i="4"/>
  <c r="L48" i="29"/>
  <c r="L44" i="29"/>
  <c r="K43" i="29"/>
  <c r="L33" i="29"/>
  <c r="K28" i="29"/>
  <c r="K26" i="29"/>
  <c r="L21" i="29"/>
  <c r="K16" i="29"/>
  <c r="F120" i="23"/>
  <c r="K42" i="29"/>
  <c r="K41" i="29"/>
  <c r="K38" i="29"/>
  <c r="K33" i="29"/>
  <c r="K32" i="29"/>
  <c r="K30" i="29"/>
  <c r="H36" i="29"/>
  <c r="K21" i="29"/>
  <c r="K20" i="29"/>
  <c r="K18" i="29"/>
  <c r="D120" i="22"/>
  <c r="L40" i="29"/>
  <c r="L39" i="29"/>
  <c r="J49" i="29"/>
  <c r="L32" i="29"/>
  <c r="L29" i="29"/>
  <c r="I36" i="29"/>
  <c r="K24" i="29"/>
  <c r="L20" i="29"/>
  <c r="K227" i="9"/>
  <c r="L13" i="29"/>
  <c r="J23" i="29"/>
  <c r="K13" i="29"/>
  <c r="K12" i="29"/>
  <c r="L11" i="29"/>
  <c r="L9" i="29"/>
  <c r="X130" i="3"/>
  <c r="W117" i="3"/>
  <c r="X105" i="3"/>
  <c r="X117" i="3" s="1"/>
  <c r="L8" i="29"/>
  <c r="L10" i="29" s="1"/>
  <c r="K9" i="29"/>
  <c r="K8" i="29"/>
  <c r="I10" i="29"/>
  <c r="K49" i="29"/>
  <c r="L49" i="29"/>
  <c r="N49" i="29"/>
  <c r="K25" i="29"/>
  <c r="I23" i="29"/>
  <c r="L12" i="29"/>
  <c r="J10" i="29"/>
  <c r="H23" i="29"/>
  <c r="H49" i="29"/>
  <c r="D44" i="27"/>
  <c r="F105" i="4"/>
  <c r="D105" i="4"/>
  <c r="F104" i="4"/>
  <c r="D104" i="4"/>
  <c r="F103" i="4"/>
  <c r="D103" i="4"/>
  <c r="F102" i="4"/>
  <c r="D102" i="4"/>
  <c r="F101" i="4"/>
  <c r="D101" i="4"/>
  <c r="F100" i="4"/>
  <c r="D100" i="4"/>
  <c r="F99" i="4"/>
  <c r="D99" i="4"/>
  <c r="F98" i="4"/>
  <c r="D98" i="4"/>
  <c r="F97" i="4"/>
  <c r="D97" i="4"/>
  <c r="F96" i="4"/>
  <c r="D96" i="4"/>
  <c r="F95" i="4"/>
  <c r="D95" i="4"/>
  <c r="F94" i="4"/>
  <c r="F106" i="4" s="1"/>
  <c r="D94" i="4"/>
  <c r="H106" i="22"/>
  <c r="F106" i="22"/>
  <c r="D106" i="22"/>
  <c r="H105" i="22"/>
  <c r="F105" i="22"/>
  <c r="D105" i="22"/>
  <c r="H104" i="22"/>
  <c r="F104" i="22"/>
  <c r="D104" i="22"/>
  <c r="H103" i="22"/>
  <c r="F103" i="22"/>
  <c r="D103" i="22"/>
  <c r="H102" i="22"/>
  <c r="F102" i="22"/>
  <c r="D102" i="22"/>
  <c r="H101" i="22"/>
  <c r="F101" i="22"/>
  <c r="D101" i="22"/>
  <c r="H100" i="22"/>
  <c r="F100" i="22"/>
  <c r="D100" i="22"/>
  <c r="H99" i="22"/>
  <c r="F99" i="22"/>
  <c r="D99" i="22"/>
  <c r="H98" i="22"/>
  <c r="F98" i="22"/>
  <c r="D98" i="22"/>
  <c r="H97" i="22"/>
  <c r="F97" i="22"/>
  <c r="D97" i="22"/>
  <c r="F234" i="1"/>
  <c r="C234" i="1"/>
  <c r="J233" i="1"/>
  <c r="H233" i="1"/>
  <c r="E233" i="1"/>
  <c r="J232" i="1"/>
  <c r="H232" i="1"/>
  <c r="E232" i="1"/>
  <c r="J231" i="1"/>
  <c r="H231" i="1"/>
  <c r="E231" i="1"/>
  <c r="J230" i="1"/>
  <c r="H230" i="1"/>
  <c r="E230" i="1"/>
  <c r="J229" i="1"/>
  <c r="H229" i="1"/>
  <c r="E229" i="1"/>
  <c r="J228" i="1"/>
  <c r="H228" i="1"/>
  <c r="E228" i="1"/>
  <c r="J227" i="1"/>
  <c r="H227" i="1"/>
  <c r="E227" i="1"/>
  <c r="J226" i="1"/>
  <c r="H226" i="1"/>
  <c r="E226" i="1"/>
  <c r="J225" i="1"/>
  <c r="H225" i="1"/>
  <c r="E225" i="1"/>
  <c r="J224" i="1"/>
  <c r="H224" i="1"/>
  <c r="E224" i="1"/>
  <c r="J223" i="1"/>
  <c r="H223" i="1"/>
  <c r="E223" i="1"/>
  <c r="J222" i="1"/>
  <c r="H222" i="1"/>
  <c r="E222" i="1"/>
  <c r="F106" i="23"/>
  <c r="D106" i="23"/>
  <c r="F105" i="23"/>
  <c r="D105" i="23"/>
  <c r="F104" i="23"/>
  <c r="D104" i="23"/>
  <c r="F103" i="23"/>
  <c r="D103" i="23"/>
  <c r="F102" i="23"/>
  <c r="D102" i="23"/>
  <c r="F101" i="23"/>
  <c r="D101" i="23"/>
  <c r="F100" i="23"/>
  <c r="D100" i="23"/>
  <c r="F99" i="23"/>
  <c r="D99" i="23"/>
  <c r="F98" i="23"/>
  <c r="D98" i="23"/>
  <c r="F97" i="23"/>
  <c r="D97" i="23"/>
  <c r="F96" i="23"/>
  <c r="D96" i="23"/>
  <c r="F95" i="23"/>
  <c r="F107" i="23" s="1"/>
  <c r="D95" i="23"/>
  <c r="F92" i="23"/>
  <c r="D92" i="23"/>
  <c r="F88" i="23"/>
  <c r="D88" i="23"/>
  <c r="F87" i="23"/>
  <c r="D87" i="23"/>
  <c r="F84" i="23"/>
  <c r="D84" i="23"/>
  <c r="F83" i="23"/>
  <c r="D83" i="23"/>
  <c r="F82" i="23"/>
  <c r="D82" i="23"/>
  <c r="N35" i="29"/>
  <c r="N34" i="29"/>
  <c r="N33" i="29"/>
  <c r="N32" i="29"/>
  <c r="N31" i="29"/>
  <c r="N30" i="29"/>
  <c r="N29" i="29"/>
  <c r="N28" i="29"/>
  <c r="N27" i="29"/>
  <c r="N26" i="29"/>
  <c r="N25" i="29"/>
  <c r="N24" i="29"/>
  <c r="N11" i="29"/>
  <c r="N20" i="29"/>
  <c r="N19" i="29"/>
  <c r="N18" i="29"/>
  <c r="N17" i="29"/>
  <c r="N16" i="29"/>
  <c r="N13" i="29"/>
  <c r="N12" i="29"/>
  <c r="N9" i="29"/>
  <c r="N8" i="29"/>
  <c r="N7" i="29"/>
  <c r="D16" i="29"/>
  <c r="D25" i="29"/>
  <c r="D26" i="29"/>
  <c r="E234" i="1" l="1"/>
  <c r="B234" i="1" s="1"/>
  <c r="L36" i="29"/>
  <c r="H234" i="1"/>
  <c r="K36" i="29"/>
  <c r="J234" i="1"/>
  <c r="D107" i="22"/>
  <c r="D106" i="4"/>
  <c r="H107" i="22"/>
  <c r="K23" i="29"/>
  <c r="F94" i="23"/>
  <c r="L23" i="29"/>
  <c r="K10" i="29"/>
  <c r="N10" i="29"/>
  <c r="N36" i="29"/>
  <c r="N23" i="29"/>
  <c r="D107" i="23"/>
  <c r="D94" i="23"/>
  <c r="J8" i="26"/>
  <c r="I17" i="26"/>
  <c r="J16" i="26"/>
  <c r="J15" i="26"/>
  <c r="J14" i="26"/>
  <c r="J13" i="26"/>
  <c r="J12" i="26"/>
  <c r="J11" i="26"/>
  <c r="J10" i="26"/>
  <c r="J9" i="26"/>
  <c r="J6" i="26"/>
  <c r="J5" i="26"/>
  <c r="J4" i="26"/>
  <c r="J3" i="26"/>
  <c r="J17" i="26" l="1"/>
  <c r="H203" i="1"/>
  <c r="E194" i="9" l="1"/>
  <c r="J203" i="1" l="1"/>
  <c r="E203" i="1"/>
  <c r="H197" i="8" l="1"/>
  <c r="E189" i="9" l="1"/>
  <c r="K38" i="21" l="1"/>
  <c r="K33" i="18"/>
  <c r="N23" i="16" l="1"/>
  <c r="K24" i="16"/>
  <c r="N24" i="16" s="1"/>
  <c r="K23" i="16"/>
  <c r="K22" i="16"/>
  <c r="N22" i="16" s="1"/>
  <c r="C24" i="16"/>
  <c r="F24" i="16" s="1"/>
  <c r="C23" i="16"/>
  <c r="F23" i="16" s="1"/>
  <c r="C22" i="16"/>
  <c r="F22" i="16" s="1"/>
  <c r="D33" i="27" l="1"/>
  <c r="V214" i="9"/>
  <c r="O213" i="9"/>
  <c r="M213" i="9"/>
  <c r="J213" i="9"/>
  <c r="K213" i="9" s="1"/>
  <c r="I213" i="9"/>
  <c r="E213" i="9"/>
  <c r="F213" i="9" s="1"/>
  <c r="O212" i="9"/>
  <c r="M212" i="9"/>
  <c r="J212" i="9"/>
  <c r="K212" i="9" s="1"/>
  <c r="I212" i="9"/>
  <c r="E212" i="9"/>
  <c r="F212" i="9" s="1"/>
  <c r="O211" i="9"/>
  <c r="M211" i="9"/>
  <c r="J211" i="9"/>
  <c r="K211" i="9" s="1"/>
  <c r="I211" i="9"/>
  <c r="E211" i="9"/>
  <c r="F211" i="9" s="1"/>
  <c r="O210" i="9"/>
  <c r="M210" i="9"/>
  <c r="J210" i="9"/>
  <c r="K210" i="9" s="1"/>
  <c r="I210" i="9"/>
  <c r="E210" i="9"/>
  <c r="F210" i="9" s="1"/>
  <c r="O209" i="9"/>
  <c r="M209" i="9"/>
  <c r="J209" i="9"/>
  <c r="K209" i="9" s="1"/>
  <c r="I209" i="9"/>
  <c r="E209" i="9"/>
  <c r="F209" i="9" s="1"/>
  <c r="O208" i="9"/>
  <c r="M208" i="9"/>
  <c r="J208" i="9"/>
  <c r="K208" i="9" s="1"/>
  <c r="I208" i="9"/>
  <c r="E208" i="9"/>
  <c r="F208" i="9" s="1"/>
  <c r="O207" i="9"/>
  <c r="M207" i="9"/>
  <c r="J207" i="9"/>
  <c r="K207" i="9" s="1"/>
  <c r="I207" i="9"/>
  <c r="E207" i="9"/>
  <c r="F207" i="9" s="1"/>
  <c r="O206" i="9"/>
  <c r="M206" i="9"/>
  <c r="J206" i="9"/>
  <c r="K206" i="9" s="1"/>
  <c r="I206" i="9"/>
  <c r="E206" i="9"/>
  <c r="F206" i="9" s="1"/>
  <c r="O205" i="9"/>
  <c r="M205" i="9"/>
  <c r="J205" i="9"/>
  <c r="K205" i="9" s="1"/>
  <c r="I205" i="9"/>
  <c r="E205" i="9"/>
  <c r="F205" i="9" s="1"/>
  <c r="O204" i="9"/>
  <c r="M204" i="9"/>
  <c r="J204" i="9"/>
  <c r="K204" i="9" s="1"/>
  <c r="I204" i="9"/>
  <c r="E204" i="9"/>
  <c r="F204" i="9" s="1"/>
  <c r="O203" i="9"/>
  <c r="M203" i="9"/>
  <c r="J203" i="9"/>
  <c r="K203" i="9" s="1"/>
  <c r="I203" i="9"/>
  <c r="E203" i="9"/>
  <c r="F203" i="9" s="1"/>
  <c r="O202" i="9"/>
  <c r="M202" i="9"/>
  <c r="J202" i="9"/>
  <c r="K202" i="9" s="1"/>
  <c r="I202" i="9"/>
  <c r="E202" i="9"/>
  <c r="F202" i="9" s="1"/>
  <c r="N215" i="6"/>
  <c r="L215" i="6"/>
  <c r="J215" i="6"/>
  <c r="H215" i="6"/>
  <c r="F215" i="6"/>
  <c r="D215" i="6"/>
  <c r="N214" i="6"/>
  <c r="L214" i="6"/>
  <c r="J214" i="6"/>
  <c r="H214" i="6"/>
  <c r="F214" i="6"/>
  <c r="D214" i="6"/>
  <c r="N213" i="6"/>
  <c r="L213" i="6"/>
  <c r="J213" i="6"/>
  <c r="H213" i="6"/>
  <c r="F213" i="6"/>
  <c r="D213" i="6"/>
  <c r="N212" i="6"/>
  <c r="L212" i="6"/>
  <c r="J212" i="6"/>
  <c r="H212" i="6"/>
  <c r="F212" i="6"/>
  <c r="D212" i="6"/>
  <c r="N211" i="6"/>
  <c r="L211" i="6"/>
  <c r="J211" i="6"/>
  <c r="H211" i="6"/>
  <c r="F211" i="6"/>
  <c r="D211" i="6"/>
  <c r="N210" i="6"/>
  <c r="L210" i="6"/>
  <c r="J210" i="6"/>
  <c r="F210" i="6"/>
  <c r="D210" i="6"/>
  <c r="N209" i="6"/>
  <c r="L209" i="6"/>
  <c r="J209" i="6"/>
  <c r="F209" i="6"/>
  <c r="D209" i="6"/>
  <c r="N208" i="6"/>
  <c r="L208" i="6"/>
  <c r="J208" i="6"/>
  <c r="H208" i="6"/>
  <c r="F208" i="6"/>
  <c r="D208" i="6"/>
  <c r="N207" i="6"/>
  <c r="L207" i="6"/>
  <c r="J207" i="6"/>
  <c r="H207" i="6"/>
  <c r="F207" i="6"/>
  <c r="D207" i="6"/>
  <c r="N206" i="6"/>
  <c r="L206" i="6"/>
  <c r="J206" i="6"/>
  <c r="H206" i="6"/>
  <c r="F206" i="6"/>
  <c r="D206" i="6"/>
  <c r="N205" i="6"/>
  <c r="L205" i="6"/>
  <c r="J205" i="6"/>
  <c r="H205" i="6"/>
  <c r="F205" i="6"/>
  <c r="D205" i="6"/>
  <c r="N204" i="6"/>
  <c r="L204" i="6"/>
  <c r="J204" i="6"/>
  <c r="H204" i="6"/>
  <c r="F204" i="6"/>
  <c r="D204" i="6"/>
  <c r="N197" i="6"/>
  <c r="N202" i="6"/>
  <c r="L202" i="6"/>
  <c r="J202" i="6"/>
  <c r="H202" i="6"/>
  <c r="F202" i="6"/>
  <c r="D202" i="6"/>
  <c r="N201" i="6"/>
  <c r="L201" i="6"/>
  <c r="J201" i="6"/>
  <c r="H201" i="6"/>
  <c r="F201" i="6"/>
  <c r="D201" i="6"/>
  <c r="N200" i="6"/>
  <c r="L200" i="6"/>
  <c r="J200" i="6"/>
  <c r="H200" i="6"/>
  <c r="F200" i="6"/>
  <c r="D200" i="6"/>
  <c r="N199" i="6"/>
  <c r="L199" i="6"/>
  <c r="J199" i="6"/>
  <c r="H199" i="6"/>
  <c r="F199" i="6"/>
  <c r="D199" i="6"/>
  <c r="N198" i="6"/>
  <c r="L198" i="6"/>
  <c r="J198" i="6"/>
  <c r="H198" i="6"/>
  <c r="F198" i="6"/>
  <c r="D198" i="6"/>
  <c r="L197" i="6"/>
  <c r="J197" i="6"/>
  <c r="H197" i="6"/>
  <c r="F197" i="6"/>
  <c r="D197" i="6"/>
  <c r="N196" i="6"/>
  <c r="L196" i="6"/>
  <c r="J196" i="6"/>
  <c r="H196" i="6"/>
  <c r="F196" i="6"/>
  <c r="D196" i="6"/>
  <c r="N195" i="6"/>
  <c r="L195" i="6"/>
  <c r="J195" i="6"/>
  <c r="H195" i="6"/>
  <c r="F195" i="6"/>
  <c r="D195" i="6"/>
  <c r="N194" i="6"/>
  <c r="L194" i="6"/>
  <c r="J194" i="6"/>
  <c r="H194" i="6"/>
  <c r="F194" i="6"/>
  <c r="D194" i="6"/>
  <c r="N193" i="6"/>
  <c r="J193" i="6"/>
  <c r="H193" i="6"/>
  <c r="F193" i="6"/>
  <c r="D193" i="6"/>
  <c r="N192" i="6"/>
  <c r="L192" i="6"/>
  <c r="J192" i="6"/>
  <c r="H192" i="6"/>
  <c r="F192" i="6"/>
  <c r="D192" i="6"/>
  <c r="N191" i="6"/>
  <c r="L191" i="6"/>
  <c r="J191" i="6"/>
  <c r="H191" i="6"/>
  <c r="F191" i="6"/>
  <c r="D191" i="6"/>
  <c r="F91" i="4"/>
  <c r="D91" i="4"/>
  <c r="F87" i="4"/>
  <c r="D87" i="4"/>
  <c r="F86" i="4"/>
  <c r="D86" i="4"/>
  <c r="F83" i="4"/>
  <c r="D83" i="4"/>
  <c r="F82" i="4"/>
  <c r="D82" i="4"/>
  <c r="F81" i="4"/>
  <c r="D81" i="4"/>
  <c r="H91" i="22"/>
  <c r="F91" i="22"/>
  <c r="D91" i="22"/>
  <c r="H88" i="22"/>
  <c r="F88" i="22"/>
  <c r="D88" i="22"/>
  <c r="H87" i="22"/>
  <c r="F87" i="22"/>
  <c r="D87" i="22"/>
  <c r="H84" i="22"/>
  <c r="F84" i="22"/>
  <c r="D84" i="22"/>
  <c r="H83" i="22"/>
  <c r="F83" i="22"/>
  <c r="D83" i="22"/>
  <c r="H82" i="22"/>
  <c r="F82" i="22"/>
  <c r="D82" i="22"/>
  <c r="H194" i="1"/>
  <c r="I214" i="9" l="1"/>
  <c r="G216" i="6"/>
  <c r="M214" i="9"/>
  <c r="K216" i="6"/>
  <c r="O214" i="9"/>
  <c r="E216" i="6"/>
  <c r="F93" i="4"/>
  <c r="D93" i="4"/>
  <c r="D94" i="22"/>
  <c r="M216" i="6"/>
  <c r="I216" i="6"/>
  <c r="C216" i="6"/>
  <c r="H94" i="22"/>
  <c r="K214" i="9"/>
  <c r="J214" i="9"/>
  <c r="M203" i="6"/>
  <c r="K203" i="6"/>
  <c r="I203" i="6"/>
  <c r="G203" i="6"/>
  <c r="E203" i="6"/>
  <c r="C203" i="6"/>
  <c r="G172" i="7"/>
  <c r="D172" i="7"/>
  <c r="G171" i="7"/>
  <c r="D171" i="7"/>
  <c r="G170" i="7"/>
  <c r="D170" i="7"/>
  <c r="G169" i="7"/>
  <c r="D169" i="7"/>
  <c r="G168" i="7"/>
  <c r="D168" i="7"/>
  <c r="G167" i="7"/>
  <c r="D167" i="7"/>
  <c r="G166" i="7"/>
  <c r="D166" i="7"/>
  <c r="G165" i="7"/>
  <c r="D165" i="7"/>
  <c r="G164" i="7"/>
  <c r="D164" i="7"/>
  <c r="G163" i="7"/>
  <c r="D163" i="7"/>
  <c r="G162" i="7"/>
  <c r="D162" i="7"/>
  <c r="G161" i="7"/>
  <c r="D161" i="7"/>
  <c r="G159" i="7"/>
  <c r="D159" i="7"/>
  <c r="G158" i="7"/>
  <c r="D158" i="7"/>
  <c r="G157" i="7"/>
  <c r="D157" i="7"/>
  <c r="G156" i="7"/>
  <c r="D156" i="7"/>
  <c r="G155" i="7"/>
  <c r="D155" i="7"/>
  <c r="G154" i="7"/>
  <c r="D154" i="7"/>
  <c r="G153" i="7"/>
  <c r="D153" i="7"/>
  <c r="G152" i="7"/>
  <c r="D152" i="7"/>
  <c r="G151" i="7"/>
  <c r="D151" i="7"/>
  <c r="G150" i="7"/>
  <c r="D150" i="7"/>
  <c r="G149" i="7"/>
  <c r="D149" i="7"/>
  <c r="G148" i="7"/>
  <c r="D148" i="7"/>
  <c r="D144" i="7"/>
  <c r="G140" i="7"/>
  <c r="D140" i="7"/>
  <c r="D173" i="7" l="1"/>
  <c r="G173" i="7"/>
  <c r="G160" i="7"/>
  <c r="D160" i="7"/>
  <c r="J147" i="2"/>
  <c r="F147" i="2"/>
  <c r="D147" i="2"/>
  <c r="O183" i="9" l="1"/>
  <c r="M183" i="9"/>
  <c r="J183" i="9"/>
  <c r="I183" i="9"/>
  <c r="E183" i="9"/>
  <c r="F183" i="9" s="1"/>
  <c r="V86" i="3"/>
  <c r="S86" i="3"/>
  <c r="Q86" i="3"/>
  <c r="O86" i="3"/>
  <c r="L86" i="3"/>
  <c r="H86" i="3"/>
  <c r="F86" i="3"/>
  <c r="G243" i="5" l="1"/>
  <c r="F243" i="5"/>
  <c r="R242" i="5"/>
  <c r="Q242" i="5"/>
  <c r="N242" i="5"/>
  <c r="L242" i="5"/>
  <c r="M242" i="5" s="1"/>
  <c r="D242" i="5"/>
  <c r="R241" i="5"/>
  <c r="Q241" i="5"/>
  <c r="O241" i="5"/>
  <c r="P241" i="5" s="1"/>
  <c r="N241" i="5"/>
  <c r="L241" i="5"/>
  <c r="M241" i="5" s="1"/>
  <c r="D241" i="5"/>
  <c r="R240" i="5"/>
  <c r="Q240" i="5"/>
  <c r="N240" i="5"/>
  <c r="L240" i="5"/>
  <c r="M240" i="5" s="1"/>
  <c r="D240" i="5"/>
  <c r="R239" i="5"/>
  <c r="Q239" i="5"/>
  <c r="O239" i="5"/>
  <c r="P239" i="5" s="1"/>
  <c r="N239" i="5"/>
  <c r="L239" i="5"/>
  <c r="M239" i="5" s="1"/>
  <c r="D239" i="5"/>
  <c r="R238" i="5"/>
  <c r="Q238" i="5"/>
  <c r="N238" i="5"/>
  <c r="L238" i="5"/>
  <c r="M238" i="5" s="1"/>
  <c r="D238" i="5"/>
  <c r="R237" i="5"/>
  <c r="Q237" i="5"/>
  <c r="O237" i="5"/>
  <c r="P237" i="5" s="1"/>
  <c r="N237" i="5"/>
  <c r="L237" i="5"/>
  <c r="M237" i="5" s="1"/>
  <c r="D237" i="5"/>
  <c r="R236" i="5"/>
  <c r="Q236" i="5"/>
  <c r="N236" i="5"/>
  <c r="L236" i="5"/>
  <c r="M236" i="5" s="1"/>
  <c r="D236" i="5"/>
  <c r="R235" i="5"/>
  <c r="Q235" i="5"/>
  <c r="O235" i="5"/>
  <c r="P235" i="5" s="1"/>
  <c r="N235" i="5"/>
  <c r="L235" i="5"/>
  <c r="M235" i="5" s="1"/>
  <c r="D235" i="5"/>
  <c r="R234" i="5"/>
  <c r="Q234" i="5"/>
  <c r="N234" i="5"/>
  <c r="L234" i="5"/>
  <c r="M234" i="5" s="1"/>
  <c r="D234" i="5"/>
  <c r="R233" i="5"/>
  <c r="Q233" i="5"/>
  <c r="N233" i="5"/>
  <c r="L233" i="5"/>
  <c r="M233" i="5" s="1"/>
  <c r="D233" i="5"/>
  <c r="R232" i="5"/>
  <c r="Q232" i="5"/>
  <c r="N232" i="5"/>
  <c r="L232" i="5"/>
  <c r="M232" i="5" s="1"/>
  <c r="D232" i="5"/>
  <c r="R231" i="5"/>
  <c r="Q231" i="5"/>
  <c r="N231" i="5"/>
  <c r="L231" i="5"/>
  <c r="D231" i="5"/>
  <c r="G230" i="5"/>
  <c r="F230" i="5"/>
  <c r="O229" i="5"/>
  <c r="P229" i="5" s="1"/>
  <c r="M229" i="5"/>
  <c r="R227" i="5"/>
  <c r="Q227" i="5"/>
  <c r="N227" i="5"/>
  <c r="L227" i="5"/>
  <c r="M227" i="5" s="1"/>
  <c r="D227" i="5"/>
  <c r="R226" i="5"/>
  <c r="Q226" i="5"/>
  <c r="N226" i="5"/>
  <c r="L226" i="5"/>
  <c r="M226" i="5" s="1"/>
  <c r="D226" i="5"/>
  <c r="R225" i="5"/>
  <c r="O225" i="5" s="1"/>
  <c r="P225" i="5" s="1"/>
  <c r="Q225" i="5"/>
  <c r="N225" i="5"/>
  <c r="L225" i="5"/>
  <c r="M225" i="5" s="1"/>
  <c r="D225" i="5"/>
  <c r="R224" i="5"/>
  <c r="Q224" i="5"/>
  <c r="N224" i="5"/>
  <c r="L224" i="5"/>
  <c r="D224" i="5"/>
  <c r="R223" i="5"/>
  <c r="Q223" i="5"/>
  <c r="N223" i="5"/>
  <c r="L223" i="5"/>
  <c r="M223" i="5" s="1"/>
  <c r="D223" i="5"/>
  <c r="M222" i="5"/>
  <c r="R220" i="5"/>
  <c r="Q220" i="5"/>
  <c r="N220" i="5"/>
  <c r="L220" i="5"/>
  <c r="M220" i="5" s="1"/>
  <c r="D220" i="5"/>
  <c r="R219" i="5"/>
  <c r="Q219" i="5"/>
  <c r="N219" i="5"/>
  <c r="L219" i="5"/>
  <c r="M219" i="5" s="1"/>
  <c r="D219" i="5"/>
  <c r="R218" i="5"/>
  <c r="Q218" i="5"/>
  <c r="N218" i="5"/>
  <c r="L218" i="5"/>
  <c r="D218" i="5"/>
  <c r="G217" i="5"/>
  <c r="F217" i="5"/>
  <c r="R216" i="5"/>
  <c r="Q216" i="5"/>
  <c r="N216" i="5"/>
  <c r="L216" i="5"/>
  <c r="M216" i="5" s="1"/>
  <c r="D216" i="5"/>
  <c r="R215" i="5"/>
  <c r="Q215" i="5"/>
  <c r="N215" i="5"/>
  <c r="L215" i="5"/>
  <c r="M215" i="5" s="1"/>
  <c r="D215" i="5"/>
  <c r="R214" i="5"/>
  <c r="Q214" i="5"/>
  <c r="N214" i="5"/>
  <c r="L214" i="5"/>
  <c r="M214" i="5" s="1"/>
  <c r="D214" i="5"/>
  <c r="R213" i="5"/>
  <c r="Q213" i="5"/>
  <c r="N213" i="5"/>
  <c r="L213" i="5"/>
  <c r="M213" i="5" s="1"/>
  <c r="D213" i="5"/>
  <c r="R212" i="5"/>
  <c r="Q212" i="5"/>
  <c r="N212" i="5"/>
  <c r="L212" i="5"/>
  <c r="M212" i="5" s="1"/>
  <c r="D212" i="5"/>
  <c r="R211" i="5"/>
  <c r="Q211" i="5"/>
  <c r="N211" i="5"/>
  <c r="L211" i="5"/>
  <c r="M211" i="5" s="1"/>
  <c r="D211" i="5"/>
  <c r="R210" i="5"/>
  <c r="Q210" i="5"/>
  <c r="N210" i="5"/>
  <c r="L210" i="5"/>
  <c r="M210" i="5" s="1"/>
  <c r="D210" i="5"/>
  <c r="R209" i="5"/>
  <c r="Q209" i="5"/>
  <c r="N209" i="5"/>
  <c r="L209" i="5"/>
  <c r="M209" i="5" s="1"/>
  <c r="D209" i="5"/>
  <c r="R208" i="5"/>
  <c r="Q208" i="5"/>
  <c r="N208" i="5"/>
  <c r="L208" i="5"/>
  <c r="M208" i="5" s="1"/>
  <c r="D208" i="5"/>
  <c r="R207" i="5"/>
  <c r="Q207" i="5"/>
  <c r="N207" i="5"/>
  <c r="L207" i="5"/>
  <c r="M207" i="5" s="1"/>
  <c r="D207" i="5"/>
  <c r="R206" i="5"/>
  <c r="Q206" i="5"/>
  <c r="N206" i="5"/>
  <c r="L206" i="5"/>
  <c r="M206" i="5" s="1"/>
  <c r="D206" i="5"/>
  <c r="R205" i="5"/>
  <c r="Q205" i="5"/>
  <c r="N205" i="5"/>
  <c r="L205" i="5"/>
  <c r="D205" i="5"/>
  <c r="R57" i="27"/>
  <c r="K57" i="27"/>
  <c r="I57" i="27"/>
  <c r="G57" i="27"/>
  <c r="D57" i="27"/>
  <c r="P56" i="27"/>
  <c r="R56" i="27"/>
  <c r="K56" i="27"/>
  <c r="I56" i="27"/>
  <c r="G56" i="27"/>
  <c r="D56" i="27"/>
  <c r="P55" i="27"/>
  <c r="R55" i="27"/>
  <c r="K55" i="27"/>
  <c r="I55" i="27"/>
  <c r="G55" i="27"/>
  <c r="D55" i="27"/>
  <c r="R54" i="27"/>
  <c r="K54" i="27"/>
  <c r="I54" i="27"/>
  <c r="G54" i="27"/>
  <c r="D54" i="27"/>
  <c r="R53" i="27"/>
  <c r="K53" i="27"/>
  <c r="I53" i="27"/>
  <c r="G53" i="27"/>
  <c r="D53" i="27"/>
  <c r="P50" i="27"/>
  <c r="R50" i="27"/>
  <c r="K50" i="27"/>
  <c r="I50" i="27"/>
  <c r="G50" i="27"/>
  <c r="P49" i="27"/>
  <c r="R49" i="27"/>
  <c r="K49" i="27"/>
  <c r="I49" i="27"/>
  <c r="G49" i="27"/>
  <c r="P48" i="27"/>
  <c r="R48" i="27"/>
  <c r="K48" i="27"/>
  <c r="I48" i="27"/>
  <c r="G48" i="27"/>
  <c r="D48" i="27"/>
  <c r="F221" i="1"/>
  <c r="C221" i="1"/>
  <c r="J218" i="1"/>
  <c r="H218" i="1"/>
  <c r="J217" i="1"/>
  <c r="H217" i="1"/>
  <c r="E217" i="1"/>
  <c r="J216" i="1"/>
  <c r="H216" i="1"/>
  <c r="E216" i="1"/>
  <c r="J215" i="1"/>
  <c r="H215" i="1"/>
  <c r="J214" i="1"/>
  <c r="H214" i="1"/>
  <c r="J211" i="1"/>
  <c r="J210" i="1"/>
  <c r="H210" i="1"/>
  <c r="E210" i="1"/>
  <c r="J209" i="1"/>
  <c r="H209" i="1"/>
  <c r="E209" i="1"/>
  <c r="F208" i="1"/>
  <c r="C208" i="1"/>
  <c r="J207" i="1"/>
  <c r="H207" i="1"/>
  <c r="E207" i="1"/>
  <c r="J206" i="1"/>
  <c r="H206" i="1"/>
  <c r="E206" i="1"/>
  <c r="J205" i="1"/>
  <c r="H205" i="1"/>
  <c r="E205" i="1"/>
  <c r="J204" i="1"/>
  <c r="H204" i="1"/>
  <c r="E204" i="1"/>
  <c r="J201" i="1"/>
  <c r="E201" i="1"/>
  <c r="J200" i="1"/>
  <c r="E200" i="1"/>
  <c r="J199" i="1"/>
  <c r="H199" i="1"/>
  <c r="E199" i="1"/>
  <c r="J198" i="1"/>
  <c r="H198" i="1"/>
  <c r="E198" i="1"/>
  <c r="J197" i="1"/>
  <c r="H197" i="1"/>
  <c r="E197" i="1"/>
  <c r="J196" i="1"/>
  <c r="H196" i="1"/>
  <c r="E196" i="1"/>
  <c r="Q243" i="5" l="1"/>
  <c r="O233" i="5"/>
  <c r="P233" i="5" s="1"/>
  <c r="R243" i="5"/>
  <c r="N243" i="5"/>
  <c r="D243" i="5"/>
  <c r="O231" i="5"/>
  <c r="P231" i="5" s="1"/>
  <c r="P228" i="5"/>
  <c r="O227" i="5"/>
  <c r="P227" i="5" s="1"/>
  <c r="O224" i="5"/>
  <c r="P224" i="5" s="1"/>
  <c r="O223" i="5"/>
  <c r="P223" i="5" s="1"/>
  <c r="R230" i="5"/>
  <c r="P221" i="5"/>
  <c r="L243" i="5"/>
  <c r="O232" i="5"/>
  <c r="P232" i="5" s="1"/>
  <c r="O234" i="5"/>
  <c r="P234" i="5" s="1"/>
  <c r="O236" i="5"/>
  <c r="P236" i="5" s="1"/>
  <c r="O238" i="5"/>
  <c r="P238" i="5" s="1"/>
  <c r="O240" i="5"/>
  <c r="P240" i="5" s="1"/>
  <c r="O242" i="5"/>
  <c r="P242" i="5" s="1"/>
  <c r="M221" i="5"/>
  <c r="O222" i="5"/>
  <c r="P222" i="5" s="1"/>
  <c r="M224" i="5"/>
  <c r="O226" i="5"/>
  <c r="P226" i="5" s="1"/>
  <c r="M228" i="5"/>
  <c r="L53" i="27"/>
  <c r="M53" i="27" s="1"/>
  <c r="L57" i="27"/>
  <c r="O210" i="5"/>
  <c r="P210" i="5" s="1"/>
  <c r="Q230" i="5"/>
  <c r="O220" i="5"/>
  <c r="P220" i="5" s="1"/>
  <c r="J221" i="1"/>
  <c r="L59" i="27"/>
  <c r="M59" i="27" s="1"/>
  <c r="L50" i="27"/>
  <c r="M52" i="27"/>
  <c r="R60" i="27"/>
  <c r="L49" i="27"/>
  <c r="N230" i="5"/>
  <c r="L230" i="5"/>
  <c r="O219" i="5"/>
  <c r="P219" i="5" s="1"/>
  <c r="D230" i="5"/>
  <c r="E221" i="1"/>
  <c r="B221" i="1" s="1"/>
  <c r="G60" i="27"/>
  <c r="M57" i="27"/>
  <c r="I60" i="27"/>
  <c r="M50" i="27"/>
  <c r="M51" i="27"/>
  <c r="L58" i="27"/>
  <c r="M58" i="27" s="1"/>
  <c r="L54" i="27"/>
  <c r="M54" i="27" s="1"/>
  <c r="L56" i="27"/>
  <c r="M56" i="27" s="1"/>
  <c r="K60" i="27"/>
  <c r="M49" i="27"/>
  <c r="L55" i="27"/>
  <c r="M55" i="27" s="1"/>
  <c r="L48" i="27"/>
  <c r="D60" i="27"/>
  <c r="O218" i="5"/>
  <c r="P218" i="5" s="1"/>
  <c r="M218" i="5"/>
  <c r="M230" i="5" s="1"/>
  <c r="H221" i="1"/>
  <c r="O215" i="5"/>
  <c r="P215" i="5" s="1"/>
  <c r="O216" i="5"/>
  <c r="P216" i="5" s="1"/>
  <c r="O214" i="5"/>
  <c r="P214" i="5" s="1"/>
  <c r="O212" i="5"/>
  <c r="P212" i="5" s="1"/>
  <c r="Q217" i="5"/>
  <c r="O208" i="5"/>
  <c r="P208" i="5" s="1"/>
  <c r="R217" i="5"/>
  <c r="L217" i="5"/>
  <c r="N217" i="5"/>
  <c r="O206" i="5"/>
  <c r="P206" i="5" s="1"/>
  <c r="M231" i="5"/>
  <c r="M243" i="5" s="1"/>
  <c r="O205" i="5"/>
  <c r="P205" i="5" s="1"/>
  <c r="O207" i="5"/>
  <c r="P207" i="5" s="1"/>
  <c r="O209" i="5"/>
  <c r="P209" i="5" s="1"/>
  <c r="O211" i="5"/>
  <c r="P211" i="5" s="1"/>
  <c r="O213" i="5"/>
  <c r="P213" i="5" s="1"/>
  <c r="D217" i="5"/>
  <c r="M205" i="5"/>
  <c r="M217" i="5" s="1"/>
  <c r="J208" i="1"/>
  <c r="H208" i="1"/>
  <c r="E208" i="1"/>
  <c r="B208" i="1" s="1"/>
  <c r="K216" i="8"/>
  <c r="H216" i="8"/>
  <c r="F216" i="8"/>
  <c r="D216" i="8"/>
  <c r="K215" i="8"/>
  <c r="H215" i="8"/>
  <c r="F215" i="8"/>
  <c r="D215" i="8"/>
  <c r="K214" i="8"/>
  <c r="H214" i="8"/>
  <c r="F214" i="8"/>
  <c r="D214" i="8"/>
  <c r="K213" i="8"/>
  <c r="H213" i="8"/>
  <c r="F213" i="8"/>
  <c r="D213" i="8"/>
  <c r="K212" i="8"/>
  <c r="H212" i="8"/>
  <c r="F212" i="8"/>
  <c r="D212" i="8"/>
  <c r="K211" i="8"/>
  <c r="H211" i="8"/>
  <c r="F211" i="8"/>
  <c r="D211" i="8"/>
  <c r="K210" i="8"/>
  <c r="H210" i="8"/>
  <c r="F210" i="8"/>
  <c r="D210" i="8"/>
  <c r="K207" i="8"/>
  <c r="H207" i="8"/>
  <c r="F207" i="8"/>
  <c r="D207" i="8"/>
  <c r="K206" i="8"/>
  <c r="H206" i="8"/>
  <c r="F206" i="8"/>
  <c r="D206" i="8"/>
  <c r="K205" i="8"/>
  <c r="K217" i="8" s="1"/>
  <c r="H205" i="8"/>
  <c r="F205" i="8"/>
  <c r="D205" i="8"/>
  <c r="K203" i="8"/>
  <c r="H203" i="8"/>
  <c r="F203" i="8"/>
  <c r="D203" i="8"/>
  <c r="K202" i="8"/>
  <c r="H202" i="8"/>
  <c r="F202" i="8"/>
  <c r="D202" i="8"/>
  <c r="K201" i="8"/>
  <c r="H201" i="8"/>
  <c r="F201" i="8"/>
  <c r="D201" i="8"/>
  <c r="K200" i="8"/>
  <c r="H200" i="8"/>
  <c r="F200" i="8"/>
  <c r="D200" i="8"/>
  <c r="K199" i="8"/>
  <c r="H199" i="8"/>
  <c r="F199" i="8"/>
  <c r="D199" i="8"/>
  <c r="K198" i="8"/>
  <c r="H198" i="8"/>
  <c r="F198" i="8"/>
  <c r="D198" i="8"/>
  <c r="K197" i="8"/>
  <c r="F197" i="8"/>
  <c r="D197" i="8"/>
  <c r="K196" i="8"/>
  <c r="H196" i="8"/>
  <c r="F196" i="8"/>
  <c r="D196" i="8"/>
  <c r="K195" i="8"/>
  <c r="H195" i="8"/>
  <c r="F195" i="8"/>
  <c r="D195" i="8"/>
  <c r="K194" i="8"/>
  <c r="H194" i="8"/>
  <c r="F194" i="8"/>
  <c r="D194" i="8"/>
  <c r="K193" i="8"/>
  <c r="H193" i="8"/>
  <c r="F193" i="8"/>
  <c r="D193" i="8"/>
  <c r="K192" i="8"/>
  <c r="H192" i="8"/>
  <c r="F192" i="8"/>
  <c r="D192" i="8"/>
  <c r="P29" i="27"/>
  <c r="R29" i="27"/>
  <c r="K29" i="27"/>
  <c r="I29" i="27"/>
  <c r="G29" i="27"/>
  <c r="D29" i="27"/>
  <c r="P243" i="5" l="1"/>
  <c r="H217" i="8"/>
  <c r="F217" i="8"/>
  <c r="D217" i="8"/>
  <c r="O243" i="5"/>
  <c r="L60" i="27"/>
  <c r="O230" i="5"/>
  <c r="P230" i="5"/>
  <c r="M48" i="27"/>
  <c r="M60" i="27" s="1"/>
  <c r="H204" i="8"/>
  <c r="F204" i="8"/>
  <c r="D204" i="8"/>
  <c r="K204" i="8"/>
  <c r="O217" i="5"/>
  <c r="P217" i="5"/>
  <c r="G26" i="27"/>
  <c r="I180" i="9" l="1"/>
  <c r="K37" i="21" l="1"/>
  <c r="K32" i="20"/>
  <c r="K31" i="20"/>
  <c r="K32" i="18"/>
  <c r="D9" i="28"/>
  <c r="D8" i="28"/>
  <c r="D7" i="28"/>
  <c r="D6" i="28"/>
  <c r="D5" i="28"/>
  <c r="D4" i="28"/>
  <c r="D3" i="28"/>
  <c r="C11" i="14"/>
  <c r="D12" i="13"/>
  <c r="D11" i="12"/>
  <c r="L36" i="11"/>
  <c r="K34" i="10"/>
  <c r="F56" i="4" l="1"/>
  <c r="D56" i="4"/>
  <c r="L28" i="27"/>
  <c r="K30" i="20" l="1"/>
  <c r="K29" i="20"/>
  <c r="L35" i="11"/>
  <c r="L34" i="11"/>
  <c r="L33" i="11"/>
  <c r="K33" i="10"/>
  <c r="K32" i="10"/>
  <c r="K31" i="10"/>
  <c r="G134" i="7" l="1"/>
  <c r="D134" i="7"/>
  <c r="J135" i="2" l="1"/>
  <c r="F135" i="2"/>
  <c r="D135" i="2"/>
  <c r="J172" i="2"/>
  <c r="F172" i="2"/>
  <c r="D172" i="2"/>
  <c r="J171" i="2"/>
  <c r="F171" i="2"/>
  <c r="D171" i="2"/>
  <c r="J170" i="2"/>
  <c r="F170" i="2"/>
  <c r="D170" i="2"/>
  <c r="J169" i="2"/>
  <c r="F169" i="2"/>
  <c r="D169" i="2"/>
  <c r="J168" i="2"/>
  <c r="F168" i="2"/>
  <c r="D168" i="2"/>
  <c r="J167" i="2"/>
  <c r="F167" i="2"/>
  <c r="D167" i="2"/>
  <c r="J166" i="2"/>
  <c r="F166" i="2"/>
  <c r="D166" i="2"/>
  <c r="J165" i="2"/>
  <c r="F165" i="2"/>
  <c r="D165" i="2"/>
  <c r="J164" i="2"/>
  <c r="F164" i="2"/>
  <c r="D164" i="2"/>
  <c r="J163" i="2"/>
  <c r="F163" i="2"/>
  <c r="D163" i="2"/>
  <c r="J160" i="2"/>
  <c r="F160" i="2"/>
  <c r="J159" i="2"/>
  <c r="F159" i="2"/>
  <c r="D159" i="2"/>
  <c r="J158" i="2"/>
  <c r="F158" i="2"/>
  <c r="D158" i="2"/>
  <c r="J157" i="2"/>
  <c r="F157" i="2"/>
  <c r="D157" i="2"/>
  <c r="J156" i="2"/>
  <c r="F156" i="2"/>
  <c r="D156" i="2"/>
  <c r="J155" i="2"/>
  <c r="F155" i="2"/>
  <c r="D155" i="2"/>
  <c r="J154" i="2"/>
  <c r="F154" i="2"/>
  <c r="D154" i="2"/>
  <c r="J153" i="2"/>
  <c r="F153" i="2"/>
  <c r="D153" i="2"/>
  <c r="J152" i="2"/>
  <c r="F152" i="2"/>
  <c r="D152" i="2"/>
  <c r="J151" i="2"/>
  <c r="F151" i="2"/>
  <c r="D151" i="2"/>
  <c r="J150" i="2"/>
  <c r="F150" i="2"/>
  <c r="D150" i="2"/>
  <c r="J149" i="2"/>
  <c r="F149" i="2"/>
  <c r="D174" i="2" l="1"/>
  <c r="D161" i="2"/>
  <c r="J174" i="2"/>
  <c r="F161" i="2"/>
  <c r="J161" i="2"/>
  <c r="N189" i="6"/>
  <c r="L189" i="6"/>
  <c r="J189" i="6"/>
  <c r="H189" i="6"/>
  <c r="F189" i="6"/>
  <c r="D189" i="6"/>
  <c r="N188" i="6"/>
  <c r="L188" i="6"/>
  <c r="J188" i="6"/>
  <c r="H188" i="6"/>
  <c r="F188" i="6"/>
  <c r="D188" i="6"/>
  <c r="N187" i="6"/>
  <c r="L187" i="6"/>
  <c r="J187" i="6"/>
  <c r="H187" i="6"/>
  <c r="F187" i="6"/>
  <c r="D187" i="6"/>
  <c r="N186" i="6"/>
  <c r="L186" i="6"/>
  <c r="J186" i="6"/>
  <c r="H186" i="6"/>
  <c r="F186" i="6"/>
  <c r="D186" i="6"/>
  <c r="N185" i="6"/>
  <c r="L185" i="6"/>
  <c r="J185" i="6"/>
  <c r="H185" i="6"/>
  <c r="F185" i="6"/>
  <c r="D185" i="6"/>
  <c r="L184" i="6"/>
  <c r="J184" i="6"/>
  <c r="H184" i="6"/>
  <c r="F184" i="6"/>
  <c r="D184" i="6"/>
  <c r="N183" i="6"/>
  <c r="L183" i="6"/>
  <c r="J183" i="6"/>
  <c r="H183" i="6"/>
  <c r="F183" i="6"/>
  <c r="D183" i="6"/>
  <c r="N182" i="6"/>
  <c r="L182" i="6"/>
  <c r="J182" i="6"/>
  <c r="H182" i="6"/>
  <c r="F182" i="6"/>
  <c r="D182" i="6"/>
  <c r="N181" i="6"/>
  <c r="L181" i="6"/>
  <c r="J181" i="6"/>
  <c r="H181" i="6"/>
  <c r="F181" i="6"/>
  <c r="D181" i="6"/>
  <c r="N180" i="6"/>
  <c r="L180" i="6"/>
  <c r="J180" i="6"/>
  <c r="H180" i="6"/>
  <c r="F180" i="6"/>
  <c r="D180" i="6"/>
  <c r="N179" i="6"/>
  <c r="L179" i="6"/>
  <c r="J179" i="6"/>
  <c r="H179" i="6"/>
  <c r="F179" i="6"/>
  <c r="D179" i="6"/>
  <c r="N178" i="6"/>
  <c r="L178" i="6"/>
  <c r="J178" i="6"/>
  <c r="H178" i="6"/>
  <c r="F178" i="6"/>
  <c r="D178" i="6"/>
  <c r="J146" i="2"/>
  <c r="F146" i="2"/>
  <c r="D146" i="2"/>
  <c r="J145" i="2"/>
  <c r="F145" i="2"/>
  <c r="D145" i="2"/>
  <c r="J144" i="2"/>
  <c r="F144" i="2"/>
  <c r="D144" i="2"/>
  <c r="J143" i="2"/>
  <c r="F143" i="2"/>
  <c r="D143" i="2"/>
  <c r="J142" i="2"/>
  <c r="F142" i="2"/>
  <c r="D142" i="2"/>
  <c r="J141" i="2"/>
  <c r="F141" i="2"/>
  <c r="D141" i="2"/>
  <c r="J140" i="2"/>
  <c r="F140" i="2"/>
  <c r="D140" i="2"/>
  <c r="J139" i="2"/>
  <c r="F139" i="2"/>
  <c r="D139" i="2"/>
  <c r="J138" i="2"/>
  <c r="F138" i="2"/>
  <c r="D138" i="2"/>
  <c r="J137" i="2"/>
  <c r="F137" i="2"/>
  <c r="D137" i="2"/>
  <c r="M190" i="6" l="1"/>
  <c r="E190" i="6"/>
  <c r="C190" i="6"/>
  <c r="K190" i="6"/>
  <c r="J148" i="2"/>
  <c r="I190" i="6"/>
  <c r="G190" i="6"/>
  <c r="F148" i="2"/>
  <c r="D148" i="2"/>
  <c r="F9" i="28"/>
  <c r="F8" i="28"/>
  <c r="F7" i="28"/>
  <c r="F6" i="28"/>
  <c r="F5" i="28"/>
  <c r="F4" i="28"/>
  <c r="F3" i="28"/>
  <c r="V103" i="3" l="1"/>
  <c r="S103" i="3"/>
  <c r="Q103" i="3"/>
  <c r="O103" i="3"/>
  <c r="L103" i="3"/>
  <c r="H103" i="3"/>
  <c r="F103" i="3"/>
  <c r="W103" i="3" s="1"/>
  <c r="S102" i="3"/>
  <c r="Q102" i="3"/>
  <c r="O102" i="3"/>
  <c r="W102" i="3" s="1"/>
  <c r="L102" i="3"/>
  <c r="H102" i="3"/>
  <c r="S101" i="3"/>
  <c r="Q101" i="3"/>
  <c r="O101" i="3"/>
  <c r="L101" i="3"/>
  <c r="H101" i="3"/>
  <c r="V100" i="3"/>
  <c r="S100" i="3"/>
  <c r="Q100" i="3"/>
  <c r="O100" i="3"/>
  <c r="L100" i="3"/>
  <c r="H100" i="3"/>
  <c r="F100" i="3"/>
  <c r="V99" i="3"/>
  <c r="S99" i="3"/>
  <c r="Q99" i="3"/>
  <c r="O99" i="3"/>
  <c r="L99" i="3"/>
  <c r="H99" i="3"/>
  <c r="F99" i="3"/>
  <c r="V98" i="3"/>
  <c r="S98" i="3"/>
  <c r="Q98" i="3"/>
  <c r="O98" i="3"/>
  <c r="L98" i="3"/>
  <c r="H98" i="3"/>
  <c r="F98" i="3"/>
  <c r="V97" i="3"/>
  <c r="S97" i="3"/>
  <c r="Q97" i="3"/>
  <c r="O97" i="3"/>
  <c r="L97" i="3"/>
  <c r="H97" i="3"/>
  <c r="F97" i="3"/>
  <c r="W97" i="3" s="1"/>
  <c r="V96" i="3"/>
  <c r="S96" i="3"/>
  <c r="Q96" i="3"/>
  <c r="O96" i="3"/>
  <c r="W96" i="3" s="1"/>
  <c r="L96" i="3"/>
  <c r="H96" i="3"/>
  <c r="F96" i="3"/>
  <c r="V95" i="3"/>
  <c r="S95" i="3"/>
  <c r="Q95" i="3"/>
  <c r="O95" i="3"/>
  <c r="L95" i="3"/>
  <c r="H95" i="3"/>
  <c r="F95" i="3"/>
  <c r="V94" i="3"/>
  <c r="S94" i="3"/>
  <c r="Q94" i="3"/>
  <c r="O94" i="3"/>
  <c r="L94" i="3"/>
  <c r="H94" i="3"/>
  <c r="F94" i="3"/>
  <c r="V93" i="3"/>
  <c r="S93" i="3"/>
  <c r="Q93" i="3"/>
  <c r="O93" i="3"/>
  <c r="L93" i="3"/>
  <c r="H93" i="3"/>
  <c r="F93" i="3"/>
  <c r="W93" i="3" s="1"/>
  <c r="V92" i="3"/>
  <c r="S92" i="3"/>
  <c r="Q92" i="3"/>
  <c r="O92" i="3"/>
  <c r="L92" i="3"/>
  <c r="H92" i="3"/>
  <c r="F92" i="3"/>
  <c r="L79" i="3"/>
  <c r="L90" i="3"/>
  <c r="L89" i="3"/>
  <c r="L88" i="3"/>
  <c r="L87" i="3"/>
  <c r="L84" i="3"/>
  <c r="L83" i="3"/>
  <c r="L82" i="3"/>
  <c r="L81" i="3"/>
  <c r="L80" i="3"/>
  <c r="L77" i="3"/>
  <c r="L76" i="3"/>
  <c r="L75" i="3"/>
  <c r="L74" i="3"/>
  <c r="W94" i="3" l="1"/>
  <c r="F227" i="9"/>
  <c r="X103" i="3"/>
  <c r="X102" i="3"/>
  <c r="X101" i="3"/>
  <c r="W100" i="3"/>
  <c r="X100" i="3" s="1"/>
  <c r="W99" i="3"/>
  <c r="X99" i="3" s="1"/>
  <c r="W98" i="3"/>
  <c r="X98" i="3" s="1"/>
  <c r="X96" i="3"/>
  <c r="Q104" i="3"/>
  <c r="W95" i="3"/>
  <c r="X95" i="3" s="1"/>
  <c r="S104" i="3"/>
  <c r="O104" i="3"/>
  <c r="X94" i="3"/>
  <c r="L104" i="3"/>
  <c r="H104" i="3"/>
  <c r="F104" i="3"/>
  <c r="V104" i="3"/>
  <c r="X93" i="3"/>
  <c r="X97" i="3"/>
  <c r="W92" i="3"/>
  <c r="F79" i="3"/>
  <c r="F90" i="3"/>
  <c r="F89" i="3"/>
  <c r="F88" i="3"/>
  <c r="F87" i="3"/>
  <c r="F84" i="3"/>
  <c r="F83" i="3"/>
  <c r="F82" i="3"/>
  <c r="F81" i="3"/>
  <c r="F80" i="3"/>
  <c r="F77" i="3"/>
  <c r="F76" i="3"/>
  <c r="F75" i="3"/>
  <c r="F74" i="3"/>
  <c r="F214" i="9" l="1"/>
  <c r="X92" i="3"/>
  <c r="X104" i="3" s="1"/>
  <c r="W104" i="3"/>
  <c r="D50" i="29"/>
  <c r="D24" i="29"/>
  <c r="D11" i="29"/>
  <c r="D35" i="29"/>
  <c r="D34" i="29"/>
  <c r="D33" i="29"/>
  <c r="D32" i="29"/>
  <c r="D31" i="29"/>
  <c r="D30" i="29"/>
  <c r="D29" i="29"/>
  <c r="D28" i="29"/>
  <c r="D27" i="29"/>
  <c r="D20" i="29"/>
  <c r="D19" i="29"/>
  <c r="D18" i="29"/>
  <c r="D17" i="29"/>
  <c r="D13" i="29"/>
  <c r="D12" i="29"/>
  <c r="D9" i="29"/>
  <c r="D8" i="29"/>
  <c r="D7" i="29"/>
  <c r="D36" i="29" l="1"/>
  <c r="D23" i="29"/>
  <c r="D10" i="29"/>
  <c r="N173" i="6"/>
  <c r="L173" i="6"/>
  <c r="J173" i="6"/>
  <c r="H173" i="6"/>
  <c r="F173" i="6"/>
  <c r="D173" i="6"/>
  <c r="N172" i="6"/>
  <c r="L172" i="6"/>
  <c r="J172" i="6"/>
  <c r="H172" i="6"/>
  <c r="F172" i="6"/>
  <c r="D172" i="6"/>
  <c r="J127" i="2" l="1"/>
  <c r="F127" i="2"/>
  <c r="D127" i="2"/>
  <c r="E168" i="1" l="1"/>
  <c r="J168" i="1"/>
  <c r="L7" i="27" l="1"/>
  <c r="K35" i="27"/>
  <c r="K22" i="27"/>
  <c r="K46" i="27"/>
  <c r="K45" i="27"/>
  <c r="K44" i="27"/>
  <c r="K43" i="27"/>
  <c r="K42" i="27"/>
  <c r="K41" i="27"/>
  <c r="K40" i="27"/>
  <c r="K39" i="27"/>
  <c r="K38" i="27"/>
  <c r="K37" i="27"/>
  <c r="K36" i="27"/>
  <c r="K33" i="27"/>
  <c r="K32" i="27"/>
  <c r="K31" i="27"/>
  <c r="K30" i="27"/>
  <c r="K26" i="27"/>
  <c r="K25" i="27"/>
  <c r="K24" i="27"/>
  <c r="K23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G8" i="27"/>
  <c r="P10" i="27"/>
  <c r="K34" i="27" l="1"/>
  <c r="K47" i="27"/>
  <c r="K21" i="27"/>
  <c r="J124" i="2"/>
  <c r="F124" i="2"/>
  <c r="D124" i="2"/>
  <c r="H168" i="1" l="1"/>
  <c r="L66" i="3" l="1"/>
  <c r="L73" i="3"/>
  <c r="L72" i="3"/>
  <c r="L71" i="3"/>
  <c r="L70" i="3"/>
  <c r="L69" i="3"/>
  <c r="L68" i="3"/>
  <c r="L67" i="3"/>
  <c r="K36" i="21" l="1"/>
  <c r="K31" i="18"/>
  <c r="N41" i="24" l="1"/>
  <c r="J41" i="24"/>
  <c r="Q41" i="24"/>
  <c r="D41" i="24"/>
  <c r="G119" i="7" l="1"/>
  <c r="D119" i="7"/>
  <c r="R6" i="27" l="1"/>
  <c r="R7" i="27"/>
  <c r="R9" i="27"/>
  <c r="R10" i="27"/>
  <c r="R11" i="27"/>
  <c r="R12" i="27"/>
  <c r="R13" i="27"/>
  <c r="R14" i="27"/>
  <c r="R15" i="27"/>
  <c r="R16" i="27"/>
  <c r="R17" i="27"/>
  <c r="R18" i="27"/>
  <c r="R19" i="27"/>
  <c r="R20" i="27"/>
  <c r="R22" i="27"/>
  <c r="R23" i="27"/>
  <c r="R24" i="27"/>
  <c r="R25" i="27"/>
  <c r="R26" i="27"/>
  <c r="R30" i="27"/>
  <c r="R31" i="27"/>
  <c r="R32" i="27"/>
  <c r="R33" i="27"/>
  <c r="R35" i="27"/>
  <c r="R36" i="27"/>
  <c r="R37" i="27"/>
  <c r="R38" i="27"/>
  <c r="R39" i="27"/>
  <c r="R40" i="27"/>
  <c r="R41" i="27"/>
  <c r="R42" i="27"/>
  <c r="R43" i="27"/>
  <c r="R44" i="27"/>
  <c r="R45" i="27"/>
  <c r="R46" i="27"/>
  <c r="M6" i="27"/>
  <c r="M7" i="27"/>
  <c r="I8" i="27"/>
  <c r="G9" i="27"/>
  <c r="I9" i="27"/>
  <c r="L9" i="27" s="1"/>
  <c r="G10" i="27"/>
  <c r="I10" i="27"/>
  <c r="L10" i="27" s="1"/>
  <c r="G11" i="27"/>
  <c r="I11" i="27"/>
  <c r="L11" i="27" s="1"/>
  <c r="G12" i="27"/>
  <c r="I12" i="27"/>
  <c r="L12" i="27" s="1"/>
  <c r="G13" i="27"/>
  <c r="I13" i="27"/>
  <c r="L13" i="27" s="1"/>
  <c r="G14" i="27"/>
  <c r="I14" i="27"/>
  <c r="L14" i="27" s="1"/>
  <c r="G15" i="27"/>
  <c r="I15" i="27"/>
  <c r="L15" i="27" s="1"/>
  <c r="G16" i="27"/>
  <c r="I16" i="27"/>
  <c r="L16" i="27" s="1"/>
  <c r="G17" i="27"/>
  <c r="I17" i="27"/>
  <c r="L17" i="27" s="1"/>
  <c r="G18" i="27"/>
  <c r="I18" i="27"/>
  <c r="L18" i="27" s="1"/>
  <c r="G19" i="27"/>
  <c r="I19" i="27"/>
  <c r="L19" i="27" s="1"/>
  <c r="G20" i="27"/>
  <c r="I20" i="27"/>
  <c r="L20" i="27" s="1"/>
  <c r="G22" i="27"/>
  <c r="I22" i="27"/>
  <c r="L22" i="27" s="1"/>
  <c r="G23" i="27"/>
  <c r="I23" i="27"/>
  <c r="L23" i="27" s="1"/>
  <c r="G24" i="27"/>
  <c r="I24" i="27"/>
  <c r="L24" i="27" s="1"/>
  <c r="G25" i="27"/>
  <c r="I25" i="27"/>
  <c r="L25" i="27" s="1"/>
  <c r="I26" i="27"/>
  <c r="L26" i="27" s="1"/>
  <c r="L27" i="27"/>
  <c r="L29" i="27"/>
  <c r="G30" i="27"/>
  <c r="I30" i="27"/>
  <c r="L30" i="27" s="1"/>
  <c r="G31" i="27"/>
  <c r="I31" i="27"/>
  <c r="L31" i="27" s="1"/>
  <c r="G32" i="27"/>
  <c r="I32" i="27"/>
  <c r="L32" i="27" s="1"/>
  <c r="G33" i="27"/>
  <c r="I33" i="27"/>
  <c r="L33" i="27" s="1"/>
  <c r="G35" i="27"/>
  <c r="I35" i="27"/>
  <c r="G36" i="27"/>
  <c r="I36" i="27"/>
  <c r="L36" i="27" s="1"/>
  <c r="G37" i="27"/>
  <c r="I37" i="27"/>
  <c r="L37" i="27" s="1"/>
  <c r="G38" i="27"/>
  <c r="I38" i="27"/>
  <c r="L38" i="27" s="1"/>
  <c r="G39" i="27"/>
  <c r="I39" i="27"/>
  <c r="L39" i="27" s="1"/>
  <c r="G40" i="27"/>
  <c r="I40" i="27"/>
  <c r="L40" i="27" s="1"/>
  <c r="G41" i="27"/>
  <c r="I41" i="27"/>
  <c r="L41" i="27" s="1"/>
  <c r="G42" i="27"/>
  <c r="I42" i="27"/>
  <c r="L42" i="27" s="1"/>
  <c r="G43" i="27"/>
  <c r="I43" i="27"/>
  <c r="L43" i="27" s="1"/>
  <c r="G44" i="27"/>
  <c r="I44" i="27"/>
  <c r="L44" i="27" s="1"/>
  <c r="G45" i="27"/>
  <c r="I45" i="27"/>
  <c r="L45" i="27" s="1"/>
  <c r="G46" i="27"/>
  <c r="I46" i="27"/>
  <c r="L46" i="27" s="1"/>
  <c r="V90" i="3"/>
  <c r="S90" i="3"/>
  <c r="Q90" i="3"/>
  <c r="O90" i="3"/>
  <c r="W90" i="3" s="1"/>
  <c r="H90" i="3"/>
  <c r="V89" i="3"/>
  <c r="S89" i="3"/>
  <c r="Q89" i="3"/>
  <c r="O89" i="3"/>
  <c r="W89" i="3" s="1"/>
  <c r="H89" i="3"/>
  <c r="V88" i="3"/>
  <c r="S88" i="3"/>
  <c r="Q88" i="3"/>
  <c r="O88" i="3"/>
  <c r="W88" i="3" s="1"/>
  <c r="X88" i="3" s="1"/>
  <c r="H88" i="3"/>
  <c r="V87" i="3"/>
  <c r="S87" i="3"/>
  <c r="Q87" i="3"/>
  <c r="O87" i="3"/>
  <c r="W87" i="3" s="1"/>
  <c r="H87" i="3"/>
  <c r="W86" i="3"/>
  <c r="W85" i="3"/>
  <c r="V84" i="3"/>
  <c r="S84" i="3"/>
  <c r="Q84" i="3"/>
  <c r="O84" i="3"/>
  <c r="W84" i="3" s="1"/>
  <c r="H84" i="3"/>
  <c r="V83" i="3"/>
  <c r="S83" i="3"/>
  <c r="Q83" i="3"/>
  <c r="O83" i="3"/>
  <c r="H83" i="3"/>
  <c r="W83" i="3"/>
  <c r="V82" i="3"/>
  <c r="S82" i="3"/>
  <c r="Q82" i="3"/>
  <c r="O82" i="3"/>
  <c r="W82" i="3" s="1"/>
  <c r="H82" i="3"/>
  <c r="V81" i="3"/>
  <c r="S81" i="3"/>
  <c r="Q81" i="3"/>
  <c r="O81" i="3"/>
  <c r="W81" i="3" s="1"/>
  <c r="H81" i="3"/>
  <c r="V80" i="3"/>
  <c r="S80" i="3"/>
  <c r="Q80" i="3"/>
  <c r="O80" i="3"/>
  <c r="W80" i="3" s="1"/>
  <c r="H80" i="3"/>
  <c r="V79" i="3"/>
  <c r="S79" i="3"/>
  <c r="Q79" i="3"/>
  <c r="O79" i="3"/>
  <c r="L91" i="3"/>
  <c r="H79" i="3"/>
  <c r="F91" i="3"/>
  <c r="V201" i="9"/>
  <c r="O200" i="9"/>
  <c r="M200" i="9"/>
  <c r="J200" i="9"/>
  <c r="K200" i="9" s="1"/>
  <c r="I200" i="9"/>
  <c r="E200" i="9"/>
  <c r="F200" i="9" s="1"/>
  <c r="O199" i="9"/>
  <c r="M199" i="9"/>
  <c r="J199" i="9"/>
  <c r="K199" i="9" s="1"/>
  <c r="I199" i="9"/>
  <c r="E199" i="9"/>
  <c r="F199" i="9" s="1"/>
  <c r="O198" i="9"/>
  <c r="M198" i="9"/>
  <c r="J198" i="9"/>
  <c r="K198" i="9" s="1"/>
  <c r="I198" i="9"/>
  <c r="E198" i="9"/>
  <c r="F198" i="9" s="1"/>
  <c r="O197" i="9"/>
  <c r="M197" i="9"/>
  <c r="J197" i="9"/>
  <c r="K197" i="9" s="1"/>
  <c r="I197" i="9"/>
  <c r="E197" i="9"/>
  <c r="F197" i="9" s="1"/>
  <c r="O196" i="9"/>
  <c r="M196" i="9"/>
  <c r="J196" i="9"/>
  <c r="K196" i="9" s="1"/>
  <c r="I196" i="9"/>
  <c r="E196" i="9"/>
  <c r="F196" i="9" s="1"/>
  <c r="O195" i="9"/>
  <c r="M195" i="9"/>
  <c r="J195" i="9"/>
  <c r="K195" i="9" s="1"/>
  <c r="I195" i="9"/>
  <c r="E195" i="9"/>
  <c r="F195" i="9" s="1"/>
  <c r="O194" i="9"/>
  <c r="M194" i="9"/>
  <c r="J194" i="9"/>
  <c r="K194" i="9" s="1"/>
  <c r="I194" i="9"/>
  <c r="F194" i="9"/>
  <c r="O193" i="9"/>
  <c r="M193" i="9"/>
  <c r="J193" i="9"/>
  <c r="K193" i="9" s="1"/>
  <c r="I193" i="9"/>
  <c r="E193" i="9"/>
  <c r="F193" i="9" s="1"/>
  <c r="O192" i="9"/>
  <c r="M192" i="9"/>
  <c r="J192" i="9"/>
  <c r="K192" i="9" s="1"/>
  <c r="I192" i="9"/>
  <c r="E192" i="9"/>
  <c r="F192" i="9" s="1"/>
  <c r="O191" i="9"/>
  <c r="M191" i="9"/>
  <c r="J191" i="9"/>
  <c r="K191" i="9" s="1"/>
  <c r="I191" i="9"/>
  <c r="E191" i="9"/>
  <c r="F191" i="9" s="1"/>
  <c r="O190" i="9"/>
  <c r="M190" i="9"/>
  <c r="J190" i="9"/>
  <c r="K190" i="9" s="1"/>
  <c r="I190" i="9"/>
  <c r="E190" i="9"/>
  <c r="F190" i="9" s="1"/>
  <c r="O189" i="9"/>
  <c r="M189" i="9"/>
  <c r="J189" i="9"/>
  <c r="K189" i="9" s="1"/>
  <c r="I189" i="9"/>
  <c r="F189" i="9"/>
  <c r="V188" i="9"/>
  <c r="O187" i="9"/>
  <c r="M187" i="9"/>
  <c r="J187" i="9"/>
  <c r="I187" i="9"/>
  <c r="E187" i="9"/>
  <c r="F187" i="9" s="1"/>
  <c r="M186" i="9"/>
  <c r="J186" i="9"/>
  <c r="K186" i="9" s="1"/>
  <c r="I186" i="9"/>
  <c r="E186" i="9"/>
  <c r="F186" i="9" s="1"/>
  <c r="O185" i="9"/>
  <c r="M185" i="9"/>
  <c r="J185" i="9"/>
  <c r="I185" i="9"/>
  <c r="E185" i="9"/>
  <c r="F185" i="9" s="1"/>
  <c r="O184" i="9"/>
  <c r="M184" i="9"/>
  <c r="J184" i="9"/>
  <c r="I184" i="9"/>
  <c r="E184" i="9"/>
  <c r="F184" i="9" s="1"/>
  <c r="O181" i="9"/>
  <c r="M181" i="9"/>
  <c r="J181" i="9"/>
  <c r="I181" i="9"/>
  <c r="E181" i="9"/>
  <c r="F181" i="9" s="1"/>
  <c r="O180" i="9"/>
  <c r="M180" i="9"/>
  <c r="J180" i="9"/>
  <c r="K180" i="9" s="1"/>
  <c r="E180" i="9"/>
  <c r="F180" i="9" s="1"/>
  <c r="O179" i="9"/>
  <c r="M179" i="9"/>
  <c r="J179" i="9"/>
  <c r="I179" i="9"/>
  <c r="E179" i="9"/>
  <c r="F179" i="9" s="1"/>
  <c r="O178" i="9"/>
  <c r="M178" i="9"/>
  <c r="J178" i="9"/>
  <c r="I178" i="9"/>
  <c r="E178" i="9"/>
  <c r="F178" i="9" s="1"/>
  <c r="O177" i="9"/>
  <c r="M177" i="9"/>
  <c r="J177" i="9"/>
  <c r="I177" i="9"/>
  <c r="E177" i="9"/>
  <c r="F177" i="9" s="1"/>
  <c r="O176" i="9"/>
  <c r="M176" i="9"/>
  <c r="J176" i="9"/>
  <c r="I176" i="9"/>
  <c r="E176" i="9"/>
  <c r="F176" i="9" s="1"/>
  <c r="G146" i="7"/>
  <c r="D146" i="7"/>
  <c r="G145" i="7"/>
  <c r="D145" i="7"/>
  <c r="G144" i="7"/>
  <c r="G143" i="7"/>
  <c r="G142" i="7"/>
  <c r="D142" i="7"/>
  <c r="G141" i="7"/>
  <c r="D141" i="7"/>
  <c r="G138" i="7"/>
  <c r="D138" i="7"/>
  <c r="G137" i="7"/>
  <c r="D137" i="7"/>
  <c r="G136" i="7"/>
  <c r="D136" i="7"/>
  <c r="G135" i="7"/>
  <c r="D135" i="7"/>
  <c r="G132" i="7"/>
  <c r="D132" i="7"/>
  <c r="G131" i="7"/>
  <c r="D131" i="7"/>
  <c r="G130" i="7"/>
  <c r="D130" i="7"/>
  <c r="G129" i="7"/>
  <c r="D129" i="7"/>
  <c r="G128" i="7"/>
  <c r="D128" i="7"/>
  <c r="G127" i="7"/>
  <c r="D127" i="7"/>
  <c r="G126" i="7"/>
  <c r="D126" i="7"/>
  <c r="G125" i="7"/>
  <c r="D125" i="7"/>
  <c r="G124" i="7"/>
  <c r="D124" i="7"/>
  <c r="G123" i="7"/>
  <c r="D123" i="7"/>
  <c r="J168" i="6"/>
  <c r="J167" i="6"/>
  <c r="N176" i="6"/>
  <c r="L176" i="6"/>
  <c r="J176" i="6"/>
  <c r="H176" i="6"/>
  <c r="F176" i="6"/>
  <c r="D176" i="6"/>
  <c r="N175" i="6"/>
  <c r="L175" i="6"/>
  <c r="J175" i="6"/>
  <c r="H175" i="6"/>
  <c r="F175" i="6"/>
  <c r="D175" i="6"/>
  <c r="N174" i="6"/>
  <c r="L174" i="6"/>
  <c r="J174" i="6"/>
  <c r="H174" i="6"/>
  <c r="F174" i="6"/>
  <c r="D174" i="6"/>
  <c r="N171" i="6"/>
  <c r="L171" i="6"/>
  <c r="J171" i="6"/>
  <c r="H171" i="6"/>
  <c r="F171" i="6"/>
  <c r="D171" i="6"/>
  <c r="N170" i="6"/>
  <c r="L170" i="6"/>
  <c r="J170" i="6"/>
  <c r="H170" i="6"/>
  <c r="F170" i="6"/>
  <c r="D170" i="6"/>
  <c r="N169" i="6"/>
  <c r="L169" i="6"/>
  <c r="J169" i="6"/>
  <c r="H169" i="6"/>
  <c r="F169" i="6"/>
  <c r="D169" i="6"/>
  <c r="N168" i="6"/>
  <c r="L168" i="6"/>
  <c r="H168" i="6"/>
  <c r="F168" i="6"/>
  <c r="D168" i="6"/>
  <c r="N167" i="6"/>
  <c r="L167" i="6"/>
  <c r="H167" i="6"/>
  <c r="F167" i="6"/>
  <c r="D167" i="6"/>
  <c r="N166" i="6"/>
  <c r="L166" i="6"/>
  <c r="J166" i="6"/>
  <c r="H166" i="6"/>
  <c r="F166" i="6"/>
  <c r="D166" i="6"/>
  <c r="N165" i="6"/>
  <c r="L165" i="6"/>
  <c r="J165" i="6"/>
  <c r="H165" i="6"/>
  <c r="F165" i="6"/>
  <c r="D165" i="6"/>
  <c r="J130" i="2"/>
  <c r="F130" i="2"/>
  <c r="D130" i="2"/>
  <c r="J129" i="2"/>
  <c r="F129" i="2"/>
  <c r="D129" i="2"/>
  <c r="J125" i="2"/>
  <c r="F125" i="2"/>
  <c r="D125" i="2"/>
  <c r="F79" i="4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6" i="4"/>
  <c r="D66" i="4"/>
  <c r="F65" i="4"/>
  <c r="D65" i="4"/>
  <c r="F64" i="4"/>
  <c r="D64" i="4"/>
  <c r="F63" i="4"/>
  <c r="D63" i="4"/>
  <c r="F62" i="4"/>
  <c r="D62" i="4"/>
  <c r="F61" i="4"/>
  <c r="D61" i="4"/>
  <c r="F60" i="4"/>
  <c r="D60" i="4"/>
  <c r="F59" i="4"/>
  <c r="D59" i="4"/>
  <c r="F58" i="4"/>
  <c r="D58" i="4"/>
  <c r="F57" i="4"/>
  <c r="D57" i="4"/>
  <c r="H80" i="22"/>
  <c r="F80" i="22"/>
  <c r="D80" i="22"/>
  <c r="H79" i="22"/>
  <c r="F79" i="22"/>
  <c r="D79" i="22"/>
  <c r="H78" i="22"/>
  <c r="F78" i="22"/>
  <c r="D78" i="22"/>
  <c r="H77" i="22"/>
  <c r="F77" i="22"/>
  <c r="D77" i="22"/>
  <c r="H76" i="22"/>
  <c r="F76" i="22"/>
  <c r="D76" i="22"/>
  <c r="H75" i="22"/>
  <c r="F75" i="22"/>
  <c r="D75" i="22"/>
  <c r="H74" i="22"/>
  <c r="F74" i="22"/>
  <c r="D74" i="22"/>
  <c r="H73" i="22"/>
  <c r="F73" i="22"/>
  <c r="D73" i="22"/>
  <c r="H72" i="22"/>
  <c r="F72" i="22"/>
  <c r="D72" i="22"/>
  <c r="H71" i="22"/>
  <c r="F71" i="22"/>
  <c r="D71" i="22"/>
  <c r="H70" i="22"/>
  <c r="F70" i="22"/>
  <c r="D70" i="22"/>
  <c r="H69" i="22"/>
  <c r="F69" i="22"/>
  <c r="D69" i="22"/>
  <c r="H67" i="22"/>
  <c r="F67" i="22"/>
  <c r="D67" i="22"/>
  <c r="H66" i="22"/>
  <c r="F66" i="22"/>
  <c r="D66" i="22"/>
  <c r="H65" i="22"/>
  <c r="F65" i="22"/>
  <c r="D65" i="22"/>
  <c r="H64" i="22"/>
  <c r="F64" i="22"/>
  <c r="D64" i="22"/>
  <c r="H63" i="22"/>
  <c r="F63" i="22"/>
  <c r="D63" i="22"/>
  <c r="H62" i="22"/>
  <c r="F62" i="22"/>
  <c r="D62" i="22"/>
  <c r="H61" i="22"/>
  <c r="F61" i="22"/>
  <c r="D61" i="22"/>
  <c r="H60" i="22"/>
  <c r="F60" i="22"/>
  <c r="D60" i="22"/>
  <c r="H59" i="22"/>
  <c r="F59" i="22"/>
  <c r="D59" i="22"/>
  <c r="H58" i="22"/>
  <c r="F58" i="22"/>
  <c r="D58" i="22"/>
  <c r="H57" i="22"/>
  <c r="F57" i="22"/>
  <c r="D57" i="22"/>
  <c r="H56" i="22"/>
  <c r="F56" i="22"/>
  <c r="D56" i="22"/>
  <c r="F80" i="23"/>
  <c r="D80" i="23"/>
  <c r="F79" i="23"/>
  <c r="D79" i="23"/>
  <c r="F78" i="23"/>
  <c r="D78" i="23"/>
  <c r="F77" i="23"/>
  <c r="D77" i="23"/>
  <c r="F76" i="23"/>
  <c r="D76" i="23"/>
  <c r="F75" i="23"/>
  <c r="D75" i="23"/>
  <c r="F74" i="23"/>
  <c r="D74" i="23"/>
  <c r="F73" i="23"/>
  <c r="D73" i="23"/>
  <c r="F72" i="23"/>
  <c r="D72" i="23"/>
  <c r="F71" i="23"/>
  <c r="D71" i="23"/>
  <c r="F70" i="23"/>
  <c r="D70" i="23"/>
  <c r="F69" i="23"/>
  <c r="D69" i="23"/>
  <c r="F67" i="23"/>
  <c r="D67" i="23"/>
  <c r="F66" i="23"/>
  <c r="D66" i="23"/>
  <c r="F65" i="23"/>
  <c r="D65" i="23"/>
  <c r="F64" i="23"/>
  <c r="D64" i="23"/>
  <c r="F63" i="23"/>
  <c r="D63" i="23"/>
  <c r="F62" i="23"/>
  <c r="D62" i="23"/>
  <c r="F61" i="23"/>
  <c r="D61" i="23"/>
  <c r="F60" i="23"/>
  <c r="D60" i="23"/>
  <c r="F59" i="23"/>
  <c r="D59" i="23"/>
  <c r="F58" i="23"/>
  <c r="D58" i="23"/>
  <c r="F57" i="23"/>
  <c r="D57" i="23"/>
  <c r="F56" i="23"/>
  <c r="D56" i="23"/>
  <c r="F195" i="1"/>
  <c r="C195" i="1"/>
  <c r="J194" i="1"/>
  <c r="E194" i="1"/>
  <c r="J193" i="1"/>
  <c r="E193" i="1"/>
  <c r="J192" i="1"/>
  <c r="E192" i="1"/>
  <c r="J191" i="1"/>
  <c r="H191" i="1"/>
  <c r="E191" i="1"/>
  <c r="J190" i="1"/>
  <c r="H190" i="1"/>
  <c r="E190" i="1"/>
  <c r="J189" i="1"/>
  <c r="H189" i="1"/>
  <c r="E189" i="1"/>
  <c r="J188" i="1"/>
  <c r="H188" i="1"/>
  <c r="E188" i="1"/>
  <c r="J187" i="1"/>
  <c r="H187" i="1"/>
  <c r="E187" i="1"/>
  <c r="J186" i="1"/>
  <c r="H186" i="1"/>
  <c r="E186" i="1"/>
  <c r="J185" i="1"/>
  <c r="H185" i="1"/>
  <c r="E185" i="1"/>
  <c r="J184" i="1"/>
  <c r="H184" i="1"/>
  <c r="E184" i="1"/>
  <c r="J183" i="1"/>
  <c r="H183" i="1"/>
  <c r="E183" i="1"/>
  <c r="K190" i="8"/>
  <c r="H190" i="8"/>
  <c r="F190" i="8"/>
  <c r="D190" i="8"/>
  <c r="K189" i="8"/>
  <c r="H189" i="8"/>
  <c r="F189" i="8"/>
  <c r="D189" i="8"/>
  <c r="H188" i="8"/>
  <c r="F188" i="8"/>
  <c r="D188" i="8"/>
  <c r="K187" i="8"/>
  <c r="H187" i="8"/>
  <c r="F187" i="8"/>
  <c r="D187" i="8"/>
  <c r="K186" i="8"/>
  <c r="H186" i="8"/>
  <c r="F186" i="8"/>
  <c r="D186" i="8"/>
  <c r="K185" i="8"/>
  <c r="H185" i="8"/>
  <c r="F185" i="8"/>
  <c r="D185" i="8"/>
  <c r="K184" i="8"/>
  <c r="H184" i="8"/>
  <c r="F184" i="8"/>
  <c r="D184" i="8"/>
  <c r="K183" i="8"/>
  <c r="H183" i="8"/>
  <c r="F183" i="8"/>
  <c r="D183" i="8"/>
  <c r="K182" i="8"/>
  <c r="H182" i="8"/>
  <c r="F182" i="8"/>
  <c r="D182" i="8"/>
  <c r="K181" i="8"/>
  <c r="H181" i="8"/>
  <c r="F181" i="8"/>
  <c r="D181" i="8"/>
  <c r="K180" i="8"/>
  <c r="H180" i="8"/>
  <c r="F180" i="8"/>
  <c r="D180" i="8"/>
  <c r="K179" i="8"/>
  <c r="H179" i="8"/>
  <c r="H191" i="8" s="1"/>
  <c r="F179" i="8"/>
  <c r="D179" i="8"/>
  <c r="M22" i="27" l="1"/>
  <c r="H81" i="22"/>
  <c r="O201" i="9"/>
  <c r="I201" i="9"/>
  <c r="R47" i="27"/>
  <c r="G47" i="27"/>
  <c r="D80" i="4"/>
  <c r="D81" i="23"/>
  <c r="L35" i="27"/>
  <c r="L47" i="27" s="1"/>
  <c r="I47" i="27"/>
  <c r="F80" i="4"/>
  <c r="D81" i="22"/>
  <c r="F81" i="23"/>
  <c r="M201" i="9"/>
  <c r="K191" i="8"/>
  <c r="D191" i="8"/>
  <c r="D147" i="7"/>
  <c r="G147" i="7"/>
  <c r="K184" i="9"/>
  <c r="K187" i="9"/>
  <c r="X89" i="3"/>
  <c r="D67" i="4"/>
  <c r="M30" i="27"/>
  <c r="F67" i="4"/>
  <c r="H195" i="1"/>
  <c r="X85" i="3"/>
  <c r="X84" i="3"/>
  <c r="O91" i="3"/>
  <c r="X81" i="3"/>
  <c r="M26" i="27"/>
  <c r="H68" i="22"/>
  <c r="E195" i="1"/>
  <c r="B195" i="1" s="1"/>
  <c r="F191" i="8"/>
  <c r="K178" i="9"/>
  <c r="I188" i="9"/>
  <c r="Q91" i="3"/>
  <c r="V91" i="3"/>
  <c r="S91" i="3"/>
  <c r="H91" i="3"/>
  <c r="X80" i="3"/>
  <c r="D68" i="22"/>
  <c r="J195" i="1"/>
  <c r="F68" i="23"/>
  <c r="D68" i="23"/>
  <c r="M188" i="9"/>
  <c r="X87" i="3"/>
  <c r="X83" i="3"/>
  <c r="M32" i="27"/>
  <c r="M28" i="27"/>
  <c r="M24" i="27"/>
  <c r="M44" i="27"/>
  <c r="M40" i="27"/>
  <c r="M36" i="27"/>
  <c r="M19" i="27"/>
  <c r="M17" i="27"/>
  <c r="M15" i="27"/>
  <c r="M13" i="27"/>
  <c r="M11" i="27"/>
  <c r="M9" i="27"/>
  <c r="M46" i="27"/>
  <c r="M42" i="27"/>
  <c r="M38" i="27"/>
  <c r="I34" i="27"/>
  <c r="R34" i="27"/>
  <c r="G34" i="27"/>
  <c r="L34" i="27"/>
  <c r="M8" i="27"/>
  <c r="L21" i="27"/>
  <c r="M45" i="27"/>
  <c r="M41" i="27"/>
  <c r="M37" i="27"/>
  <c r="M33" i="27"/>
  <c r="M29" i="27"/>
  <c r="M25" i="27"/>
  <c r="M20" i="27"/>
  <c r="M16" i="27"/>
  <c r="M12" i="27"/>
  <c r="M43" i="27"/>
  <c r="M39" i="27"/>
  <c r="M31" i="27"/>
  <c r="M27" i="27"/>
  <c r="M23" i="27"/>
  <c r="M18" i="27"/>
  <c r="M14" i="27"/>
  <c r="I21" i="27"/>
  <c r="R8" i="27"/>
  <c r="R21" i="27"/>
  <c r="M10" i="27"/>
  <c r="G21" i="27"/>
  <c r="M177" i="6"/>
  <c r="L8" i="27"/>
  <c r="X82" i="3"/>
  <c r="X86" i="3"/>
  <c r="X90" i="3"/>
  <c r="K176" i="9"/>
  <c r="K177" i="9"/>
  <c r="K179" i="9"/>
  <c r="K181" i="9"/>
  <c r="K183" i="9"/>
  <c r="K185" i="9"/>
  <c r="W79" i="3"/>
  <c r="W91" i="3" s="1"/>
  <c r="K201" i="9"/>
  <c r="J201" i="9"/>
  <c r="J188" i="9"/>
  <c r="K177" i="6"/>
  <c r="I177" i="6"/>
  <c r="G177" i="6"/>
  <c r="E177" i="6"/>
  <c r="C177" i="6"/>
  <c r="M35" i="27" l="1"/>
  <c r="M47" i="27" s="1"/>
  <c r="X79" i="3"/>
  <c r="X91" i="3" s="1"/>
  <c r="M34" i="27"/>
  <c r="M21" i="27"/>
  <c r="K188" i="9"/>
  <c r="P35" i="27"/>
  <c r="D35" i="27"/>
  <c r="P22" i="27"/>
  <c r="D22" i="27"/>
  <c r="D9" i="27"/>
  <c r="P7" i="27"/>
  <c r="D7" i="27"/>
  <c r="P46" i="27"/>
  <c r="D46" i="27"/>
  <c r="P45" i="27"/>
  <c r="D45" i="27"/>
  <c r="P44" i="27"/>
  <c r="P43" i="27"/>
  <c r="P42" i="27"/>
  <c r="D42" i="27"/>
  <c r="P41" i="27"/>
  <c r="D41" i="27"/>
  <c r="P40" i="27"/>
  <c r="D40" i="27"/>
  <c r="P39" i="27"/>
  <c r="D39" i="27"/>
  <c r="P38" i="27"/>
  <c r="D38" i="27"/>
  <c r="P37" i="27"/>
  <c r="D37" i="27"/>
  <c r="P36" i="27"/>
  <c r="D36" i="27"/>
  <c r="P33" i="27"/>
  <c r="P32" i="27"/>
  <c r="P31" i="27"/>
  <c r="D31" i="27"/>
  <c r="P30" i="27"/>
  <c r="D30" i="27"/>
  <c r="P26" i="27"/>
  <c r="D26" i="27"/>
  <c r="P25" i="27"/>
  <c r="D25" i="27"/>
  <c r="P24" i="27"/>
  <c r="D24" i="27"/>
  <c r="P23" i="27"/>
  <c r="D23" i="27"/>
  <c r="P20" i="27"/>
  <c r="D20" i="27"/>
  <c r="P19" i="27"/>
  <c r="D19" i="27"/>
  <c r="P18" i="27"/>
  <c r="D18" i="27"/>
  <c r="P17" i="27"/>
  <c r="D17" i="27"/>
  <c r="P16" i="27"/>
  <c r="D16" i="27"/>
  <c r="P15" i="27"/>
  <c r="D15" i="27"/>
  <c r="P14" i="27"/>
  <c r="D14" i="27"/>
  <c r="P13" i="27"/>
  <c r="D13" i="27"/>
  <c r="P12" i="27"/>
  <c r="D12" i="27"/>
  <c r="P11" i="27"/>
  <c r="D11" i="27"/>
  <c r="D10" i="27"/>
  <c r="P6" i="27"/>
  <c r="D6" i="27"/>
  <c r="P47" i="27" l="1"/>
  <c r="D47" i="27"/>
  <c r="P8" i="27"/>
  <c r="D8" i="27"/>
  <c r="D21" i="27"/>
  <c r="D34" i="27"/>
  <c r="P21" i="27"/>
  <c r="P34" i="27"/>
  <c r="N160" i="6"/>
  <c r="N159" i="6"/>
  <c r="D37" i="23" l="1"/>
  <c r="L160" i="6" l="1"/>
  <c r="J160" i="6"/>
  <c r="D39" i="26" l="1"/>
  <c r="C39" i="26"/>
  <c r="F17" i="26"/>
  <c r="G17" i="26"/>
  <c r="E16" i="26"/>
  <c r="E15" i="26"/>
  <c r="E14" i="26"/>
  <c r="E13" i="26"/>
  <c r="E12" i="26"/>
  <c r="E11" i="26"/>
  <c r="E10" i="26"/>
  <c r="E9" i="26"/>
  <c r="E7" i="26"/>
  <c r="E6" i="26"/>
  <c r="E5" i="26"/>
  <c r="E4" i="26"/>
  <c r="E3" i="26"/>
  <c r="C16" i="26"/>
  <c r="C15" i="26"/>
  <c r="C14" i="26"/>
  <c r="C13" i="26"/>
  <c r="C12" i="26"/>
  <c r="C11" i="26"/>
  <c r="C10" i="26"/>
  <c r="C9" i="26"/>
  <c r="C7" i="26"/>
  <c r="C6" i="26"/>
  <c r="C5" i="26"/>
  <c r="C4" i="26"/>
  <c r="C3" i="26"/>
  <c r="C17" i="26" s="1"/>
  <c r="D17" i="26"/>
  <c r="E17" i="26" l="1"/>
  <c r="J117" i="2"/>
  <c r="F117" i="2"/>
  <c r="D117" i="2"/>
  <c r="N36" i="24" l="1"/>
  <c r="N35" i="24"/>
  <c r="K121" i="5" l="1"/>
  <c r="K122" i="5"/>
  <c r="K123" i="5"/>
  <c r="K124" i="5"/>
  <c r="K125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40" i="5"/>
  <c r="K141" i="5"/>
  <c r="K142" i="5"/>
  <c r="K143" i="5"/>
  <c r="K146" i="5"/>
  <c r="K147" i="5"/>
  <c r="K148" i="5"/>
  <c r="K149" i="5"/>
  <c r="K150" i="5"/>
  <c r="K151" i="5"/>
  <c r="K153" i="5"/>
  <c r="K154" i="5"/>
  <c r="K155" i="5"/>
  <c r="H155" i="5" s="1"/>
  <c r="I155" i="5" s="1"/>
  <c r="K156" i="5"/>
  <c r="K157" i="5"/>
  <c r="K158" i="5"/>
  <c r="K159" i="5"/>
  <c r="K160" i="5"/>
  <c r="K161" i="5"/>
  <c r="K162" i="5"/>
  <c r="K163" i="5"/>
  <c r="K164" i="5"/>
  <c r="K139" i="5" l="1"/>
  <c r="K152" i="5"/>
  <c r="K126" i="5"/>
  <c r="H156" i="5"/>
  <c r="D172" i="5"/>
  <c r="I156" i="5" l="1"/>
  <c r="H157" i="5"/>
  <c r="R192" i="5"/>
  <c r="Q192" i="5"/>
  <c r="N192" i="5"/>
  <c r="L192" i="5"/>
  <c r="R179" i="5"/>
  <c r="Q179" i="5"/>
  <c r="N179" i="5"/>
  <c r="L179" i="5"/>
  <c r="O179" i="5" s="1"/>
  <c r="P179" i="5" s="1"/>
  <c r="L172" i="5"/>
  <c r="L203" i="5"/>
  <c r="L202" i="5"/>
  <c r="L201" i="5"/>
  <c r="L200" i="5"/>
  <c r="L199" i="5"/>
  <c r="L198" i="5"/>
  <c r="L197" i="5"/>
  <c r="L196" i="5"/>
  <c r="L195" i="5"/>
  <c r="L194" i="5"/>
  <c r="L193" i="5"/>
  <c r="L190" i="5"/>
  <c r="L189" i="5"/>
  <c r="L188" i="5"/>
  <c r="L187" i="5"/>
  <c r="L186" i="5"/>
  <c r="L185" i="5"/>
  <c r="L184" i="5"/>
  <c r="L183" i="5"/>
  <c r="L182" i="5"/>
  <c r="L181" i="5"/>
  <c r="L180" i="5"/>
  <c r="L177" i="5"/>
  <c r="L176" i="5"/>
  <c r="L175" i="5"/>
  <c r="L174" i="5"/>
  <c r="L173" i="5"/>
  <c r="R203" i="5"/>
  <c r="R202" i="5"/>
  <c r="R201" i="5"/>
  <c r="R200" i="5"/>
  <c r="R199" i="5"/>
  <c r="R198" i="5"/>
  <c r="R197" i="5"/>
  <c r="R196" i="5"/>
  <c r="R195" i="5"/>
  <c r="R194" i="5"/>
  <c r="R193" i="5"/>
  <c r="R190" i="5"/>
  <c r="R189" i="5"/>
  <c r="R188" i="5"/>
  <c r="R187" i="5"/>
  <c r="R186" i="5"/>
  <c r="R185" i="5"/>
  <c r="R184" i="5"/>
  <c r="R183" i="5"/>
  <c r="R182" i="5"/>
  <c r="R181" i="5"/>
  <c r="R180" i="5"/>
  <c r="R177" i="5"/>
  <c r="R176" i="5"/>
  <c r="R175" i="5"/>
  <c r="R174" i="5"/>
  <c r="R173" i="5"/>
  <c r="R172" i="5"/>
  <c r="Q203" i="5"/>
  <c r="Q202" i="5"/>
  <c r="Q201" i="5"/>
  <c r="Q200" i="5"/>
  <c r="Q199" i="5"/>
  <c r="Q198" i="5"/>
  <c r="Q197" i="5"/>
  <c r="Q196" i="5"/>
  <c r="Q195" i="5"/>
  <c r="Q194" i="5"/>
  <c r="Q193" i="5"/>
  <c r="Q190" i="5"/>
  <c r="Q189" i="5"/>
  <c r="Q188" i="5"/>
  <c r="Q187" i="5"/>
  <c r="Q186" i="5"/>
  <c r="Q185" i="5"/>
  <c r="Q184" i="5"/>
  <c r="Q183" i="5"/>
  <c r="Q182" i="5"/>
  <c r="Q181" i="5"/>
  <c r="Q180" i="5"/>
  <c r="Q177" i="5"/>
  <c r="Q176" i="5"/>
  <c r="Q175" i="5"/>
  <c r="Q174" i="5"/>
  <c r="Q173" i="5"/>
  <c r="Q172" i="5"/>
  <c r="G204" i="5"/>
  <c r="F204" i="5"/>
  <c r="N203" i="5"/>
  <c r="D203" i="5"/>
  <c r="N202" i="5"/>
  <c r="D202" i="5"/>
  <c r="N201" i="5"/>
  <c r="D201" i="5"/>
  <c r="N200" i="5"/>
  <c r="D200" i="5"/>
  <c r="N199" i="5"/>
  <c r="D199" i="5"/>
  <c r="N198" i="5"/>
  <c r="D198" i="5"/>
  <c r="N197" i="5"/>
  <c r="D197" i="5"/>
  <c r="N196" i="5"/>
  <c r="D196" i="5"/>
  <c r="N195" i="5"/>
  <c r="D195" i="5"/>
  <c r="N194" i="5"/>
  <c r="D194" i="5"/>
  <c r="N193" i="5"/>
  <c r="D193" i="5"/>
  <c r="D192" i="5"/>
  <c r="N190" i="5"/>
  <c r="N189" i="5"/>
  <c r="N188" i="5"/>
  <c r="N187" i="5"/>
  <c r="N186" i="5"/>
  <c r="N185" i="5"/>
  <c r="N184" i="5"/>
  <c r="N183" i="5"/>
  <c r="N182" i="5"/>
  <c r="N181" i="5"/>
  <c r="N180" i="5"/>
  <c r="N177" i="5"/>
  <c r="N176" i="5"/>
  <c r="N175" i="5"/>
  <c r="N174" i="5"/>
  <c r="N173" i="5"/>
  <c r="N172" i="5"/>
  <c r="P173" i="5" l="1"/>
  <c r="M173" i="5"/>
  <c r="O173" i="5"/>
  <c r="M192" i="5"/>
  <c r="O192" i="5"/>
  <c r="P192" i="5" s="1"/>
  <c r="M203" i="5"/>
  <c r="O203" i="5"/>
  <c r="P203" i="5" s="1"/>
  <c r="O201" i="5"/>
  <c r="P201" i="5" s="1"/>
  <c r="O202" i="5"/>
  <c r="P202" i="5" s="1"/>
  <c r="M200" i="5"/>
  <c r="O200" i="5"/>
  <c r="P200" i="5" s="1"/>
  <c r="M199" i="5"/>
  <c r="O199" i="5"/>
  <c r="P199" i="5" s="1"/>
  <c r="O198" i="5"/>
  <c r="P198" i="5" s="1"/>
  <c r="O197" i="5"/>
  <c r="P197" i="5" s="1"/>
  <c r="M196" i="5"/>
  <c r="O196" i="5"/>
  <c r="P196" i="5" s="1"/>
  <c r="M195" i="5"/>
  <c r="O195" i="5"/>
  <c r="P195" i="5" s="1"/>
  <c r="Q204" i="5"/>
  <c r="O194" i="5"/>
  <c r="P194" i="5" s="1"/>
  <c r="M193" i="5"/>
  <c r="O193" i="5"/>
  <c r="N204" i="5"/>
  <c r="D204" i="5"/>
  <c r="M190" i="5"/>
  <c r="O190" i="5"/>
  <c r="P190" i="5" s="1"/>
  <c r="M189" i="5"/>
  <c r="O189" i="5"/>
  <c r="P189" i="5" s="1"/>
  <c r="M188" i="5"/>
  <c r="O188" i="5"/>
  <c r="P188" i="5" s="1"/>
  <c r="O187" i="5"/>
  <c r="P187" i="5" s="1"/>
  <c r="M186" i="5"/>
  <c r="O186" i="5"/>
  <c r="P186" i="5" s="1"/>
  <c r="M185" i="5"/>
  <c r="O185" i="5"/>
  <c r="P185" i="5" s="1"/>
  <c r="M184" i="5"/>
  <c r="O184" i="5"/>
  <c r="P184" i="5" s="1"/>
  <c r="M183" i="5"/>
  <c r="O183" i="5"/>
  <c r="P183" i="5" s="1"/>
  <c r="M182" i="5"/>
  <c r="O182" i="5"/>
  <c r="P182" i="5" s="1"/>
  <c r="M180" i="5"/>
  <c r="O180" i="5"/>
  <c r="M181" i="5"/>
  <c r="O181" i="5"/>
  <c r="P181" i="5" s="1"/>
  <c r="O177" i="5"/>
  <c r="P177" i="5" s="1"/>
  <c r="M176" i="5"/>
  <c r="O176" i="5"/>
  <c r="P176" i="5" s="1"/>
  <c r="R178" i="5"/>
  <c r="Q178" i="5"/>
  <c r="M175" i="5"/>
  <c r="O175" i="5"/>
  <c r="P175" i="5" s="1"/>
  <c r="M174" i="5"/>
  <c r="O174" i="5"/>
  <c r="Q191" i="5"/>
  <c r="M172" i="5"/>
  <c r="O172" i="5"/>
  <c r="P172" i="5" s="1"/>
  <c r="R191" i="5"/>
  <c r="L191" i="5"/>
  <c r="R204" i="5"/>
  <c r="N191" i="5"/>
  <c r="H158" i="5"/>
  <c r="I157" i="5"/>
  <c r="M177" i="5"/>
  <c r="M187" i="5"/>
  <c r="M197" i="5"/>
  <c r="M198" i="5"/>
  <c r="M202" i="5"/>
  <c r="L204" i="5"/>
  <c r="M201" i="5"/>
  <c r="M194" i="5"/>
  <c r="M179" i="5"/>
  <c r="P193" i="5" l="1"/>
  <c r="P204" i="5" s="1"/>
  <c r="O204" i="5"/>
  <c r="P180" i="5"/>
  <c r="P191" i="5" s="1"/>
  <c r="O191" i="5"/>
  <c r="M178" i="5"/>
  <c r="P174" i="5"/>
  <c r="P178" i="5" s="1"/>
  <c r="O178" i="5"/>
  <c r="M204" i="5"/>
  <c r="M191" i="5"/>
  <c r="I158" i="5"/>
  <c r="H159" i="5"/>
  <c r="L153" i="6"/>
  <c r="I159" i="5" l="1"/>
  <c r="H160" i="5"/>
  <c r="K154" i="8"/>
  <c r="H154" i="8"/>
  <c r="F154" i="8"/>
  <c r="D154" i="8"/>
  <c r="I160" i="5" l="1"/>
  <c r="H161" i="5"/>
  <c r="K35" i="21"/>
  <c r="K30" i="18"/>
  <c r="H162" i="5" l="1"/>
  <c r="I161" i="5"/>
  <c r="L53" i="3"/>
  <c r="L64" i="3"/>
  <c r="L63" i="3"/>
  <c r="L62" i="3"/>
  <c r="L61" i="3"/>
  <c r="L60" i="3"/>
  <c r="L59" i="3"/>
  <c r="L58" i="3"/>
  <c r="L57" i="3"/>
  <c r="L56" i="3"/>
  <c r="L55" i="3"/>
  <c r="L54" i="3"/>
  <c r="L51" i="3"/>
  <c r="L50" i="3"/>
  <c r="L49" i="3"/>
  <c r="H163" i="5" l="1"/>
  <c r="I162" i="5"/>
  <c r="I163" i="5" l="1"/>
  <c r="H164" i="5"/>
  <c r="I164" i="5" s="1"/>
  <c r="H156" i="1"/>
  <c r="F28" i="23" l="1"/>
  <c r="D28" i="23"/>
  <c r="Q28" i="24"/>
  <c r="N28" i="24"/>
  <c r="L28" i="24"/>
  <c r="J28" i="24"/>
  <c r="H28" i="24"/>
  <c r="F28" i="24"/>
  <c r="D28" i="24"/>
  <c r="D109" i="2" l="1"/>
  <c r="F109" i="2"/>
  <c r="J109" i="2"/>
  <c r="J105" i="2"/>
  <c r="J100" i="2"/>
  <c r="J98" i="2"/>
  <c r="F105" i="2"/>
  <c r="F100" i="2"/>
  <c r="F98" i="2"/>
  <c r="D105" i="2"/>
  <c r="D100" i="2"/>
  <c r="D98" i="2"/>
  <c r="V77" i="3" l="1"/>
  <c r="V76" i="3"/>
  <c r="V75" i="3"/>
  <c r="V74" i="3"/>
  <c r="V73" i="3"/>
  <c r="V72" i="3"/>
  <c r="V71" i="3"/>
  <c r="V70" i="3"/>
  <c r="V69" i="3"/>
  <c r="V68" i="3"/>
  <c r="V67" i="3"/>
  <c r="V66" i="3"/>
  <c r="S77" i="3"/>
  <c r="Q77" i="3"/>
  <c r="O77" i="3"/>
  <c r="W77" i="3" s="1"/>
  <c r="H77" i="3"/>
  <c r="S76" i="3"/>
  <c r="Q76" i="3"/>
  <c r="O76" i="3"/>
  <c r="W76" i="3" s="1"/>
  <c r="H76" i="3"/>
  <c r="S75" i="3"/>
  <c r="Q75" i="3"/>
  <c r="O75" i="3"/>
  <c r="W75" i="3" s="1"/>
  <c r="H75" i="3"/>
  <c r="S74" i="3"/>
  <c r="Q74" i="3"/>
  <c r="O74" i="3"/>
  <c r="W74" i="3" s="1"/>
  <c r="H74" i="3"/>
  <c r="S73" i="3"/>
  <c r="Q73" i="3"/>
  <c r="O73" i="3"/>
  <c r="H73" i="3"/>
  <c r="F73" i="3"/>
  <c r="S72" i="3"/>
  <c r="Q72" i="3"/>
  <c r="O72" i="3"/>
  <c r="H72" i="3"/>
  <c r="F72" i="3"/>
  <c r="W72" i="3" s="1"/>
  <c r="S71" i="3"/>
  <c r="Q71" i="3"/>
  <c r="O71" i="3"/>
  <c r="H71" i="3"/>
  <c r="F71" i="3"/>
  <c r="W71" i="3" s="1"/>
  <c r="S70" i="3"/>
  <c r="Q70" i="3"/>
  <c r="O70" i="3"/>
  <c r="H70" i="3"/>
  <c r="F70" i="3"/>
  <c r="S69" i="3"/>
  <c r="Q69" i="3"/>
  <c r="O69" i="3"/>
  <c r="H69" i="3"/>
  <c r="F69" i="3"/>
  <c r="S68" i="3"/>
  <c r="Q68" i="3"/>
  <c r="O68" i="3"/>
  <c r="H68" i="3"/>
  <c r="F68" i="3"/>
  <c r="W68" i="3" s="1"/>
  <c r="X68" i="3" s="1"/>
  <c r="S67" i="3"/>
  <c r="Q67" i="3"/>
  <c r="O67" i="3"/>
  <c r="H67" i="3"/>
  <c r="F67" i="3"/>
  <c r="S66" i="3"/>
  <c r="Q66" i="3"/>
  <c r="O66" i="3"/>
  <c r="L78" i="3"/>
  <c r="H66" i="3"/>
  <c r="F66" i="3"/>
  <c r="V64" i="3"/>
  <c r="V63" i="3"/>
  <c r="V62" i="3"/>
  <c r="V61" i="3"/>
  <c r="V60" i="3"/>
  <c r="V59" i="3"/>
  <c r="V58" i="3"/>
  <c r="V57" i="3"/>
  <c r="V56" i="3"/>
  <c r="V55" i="3"/>
  <c r="V54" i="3"/>
  <c r="V53" i="3"/>
  <c r="V175" i="9"/>
  <c r="O174" i="9"/>
  <c r="M174" i="9"/>
  <c r="J174" i="9"/>
  <c r="K174" i="9" s="1"/>
  <c r="I174" i="9"/>
  <c r="E174" i="9"/>
  <c r="O173" i="9"/>
  <c r="M173" i="9"/>
  <c r="J173" i="9"/>
  <c r="I173" i="9"/>
  <c r="E173" i="9"/>
  <c r="O172" i="9"/>
  <c r="M172" i="9"/>
  <c r="J172" i="9"/>
  <c r="I172" i="9"/>
  <c r="E172" i="9"/>
  <c r="F172" i="9" s="1"/>
  <c r="O171" i="9"/>
  <c r="M171" i="9"/>
  <c r="J171" i="9"/>
  <c r="K171" i="9" s="1"/>
  <c r="I171" i="9"/>
  <c r="E171" i="9"/>
  <c r="O170" i="9"/>
  <c r="M170" i="9"/>
  <c r="J170" i="9"/>
  <c r="I170" i="9"/>
  <c r="E170" i="9"/>
  <c r="O169" i="9"/>
  <c r="M169" i="9"/>
  <c r="J169" i="9"/>
  <c r="I169" i="9"/>
  <c r="E169" i="9"/>
  <c r="O168" i="9"/>
  <c r="M168" i="9"/>
  <c r="J168" i="9"/>
  <c r="I168" i="9"/>
  <c r="E168" i="9"/>
  <c r="O167" i="9"/>
  <c r="M167" i="9"/>
  <c r="J167" i="9"/>
  <c r="I167" i="9"/>
  <c r="E167" i="9"/>
  <c r="O166" i="9"/>
  <c r="M166" i="9"/>
  <c r="J166" i="9"/>
  <c r="I166" i="9"/>
  <c r="E166" i="9"/>
  <c r="O165" i="9"/>
  <c r="M165" i="9"/>
  <c r="J165" i="9"/>
  <c r="I165" i="9"/>
  <c r="E165" i="9"/>
  <c r="O164" i="9"/>
  <c r="M164" i="9"/>
  <c r="J164" i="9"/>
  <c r="K164" i="9" s="1"/>
  <c r="I164" i="9"/>
  <c r="E164" i="9"/>
  <c r="O163" i="9"/>
  <c r="J163" i="9"/>
  <c r="I163" i="9"/>
  <c r="E163" i="9"/>
  <c r="V162" i="9"/>
  <c r="V149" i="9"/>
  <c r="V136" i="9"/>
  <c r="O161" i="9"/>
  <c r="M161" i="9"/>
  <c r="J161" i="9"/>
  <c r="I161" i="9"/>
  <c r="E161" i="9"/>
  <c r="O160" i="9"/>
  <c r="M160" i="9"/>
  <c r="J160" i="9"/>
  <c r="I160" i="9"/>
  <c r="E160" i="9"/>
  <c r="O159" i="9"/>
  <c r="M159" i="9"/>
  <c r="J159" i="9"/>
  <c r="I159" i="9"/>
  <c r="E159" i="9"/>
  <c r="O158" i="9"/>
  <c r="M158" i="9"/>
  <c r="I158" i="9"/>
  <c r="E158" i="9"/>
  <c r="O157" i="9"/>
  <c r="M157" i="9"/>
  <c r="J157" i="9"/>
  <c r="I157" i="9"/>
  <c r="E157" i="9"/>
  <c r="O156" i="9"/>
  <c r="M156" i="9"/>
  <c r="J156" i="9"/>
  <c r="I156" i="9"/>
  <c r="E156" i="9"/>
  <c r="O155" i="9"/>
  <c r="M155" i="9"/>
  <c r="J155" i="9"/>
  <c r="I155" i="9"/>
  <c r="E155" i="9"/>
  <c r="O154" i="9"/>
  <c r="M154" i="9"/>
  <c r="J154" i="9"/>
  <c r="I154" i="9"/>
  <c r="E154" i="9"/>
  <c r="O153" i="9"/>
  <c r="M153" i="9"/>
  <c r="J153" i="9"/>
  <c r="I153" i="9"/>
  <c r="E153" i="9"/>
  <c r="F153" i="9" s="1"/>
  <c r="O152" i="9"/>
  <c r="M152" i="9"/>
  <c r="J152" i="9"/>
  <c r="I152" i="9"/>
  <c r="E152" i="9"/>
  <c r="O151" i="9"/>
  <c r="M151" i="9"/>
  <c r="J151" i="9"/>
  <c r="I151" i="9"/>
  <c r="E151" i="9"/>
  <c r="F151" i="9" s="1"/>
  <c r="O150" i="9"/>
  <c r="M150" i="9"/>
  <c r="J150" i="9"/>
  <c r="I150" i="9"/>
  <c r="E150" i="9"/>
  <c r="K177" i="8"/>
  <c r="H177" i="8"/>
  <c r="F177" i="8"/>
  <c r="D177" i="8"/>
  <c r="K176" i="8"/>
  <c r="H176" i="8"/>
  <c r="F176" i="8"/>
  <c r="D176" i="8"/>
  <c r="K175" i="8"/>
  <c r="H175" i="8"/>
  <c r="F175" i="8"/>
  <c r="D175" i="8"/>
  <c r="K174" i="8"/>
  <c r="H174" i="8"/>
  <c r="F174" i="8"/>
  <c r="D174" i="8"/>
  <c r="K173" i="8"/>
  <c r="H173" i="8"/>
  <c r="F173" i="8"/>
  <c r="D173" i="8"/>
  <c r="K172" i="8"/>
  <c r="H172" i="8"/>
  <c r="F172" i="8"/>
  <c r="D172" i="8"/>
  <c r="K171" i="8"/>
  <c r="H171" i="8"/>
  <c r="F171" i="8"/>
  <c r="D171" i="8"/>
  <c r="K170" i="8"/>
  <c r="H170" i="8"/>
  <c r="F170" i="8"/>
  <c r="D170" i="8"/>
  <c r="K169" i="8"/>
  <c r="H169" i="8"/>
  <c r="F169" i="8"/>
  <c r="D169" i="8"/>
  <c r="K168" i="8"/>
  <c r="H168" i="8"/>
  <c r="F168" i="8"/>
  <c r="D168" i="8"/>
  <c r="K167" i="8"/>
  <c r="H167" i="8"/>
  <c r="F167" i="8"/>
  <c r="D167" i="8"/>
  <c r="K166" i="8"/>
  <c r="K178" i="8" s="1"/>
  <c r="H166" i="8"/>
  <c r="F166" i="8"/>
  <c r="F178" i="8" s="1"/>
  <c r="D166" i="8"/>
  <c r="D178" i="8" s="1"/>
  <c r="J154" i="6"/>
  <c r="N163" i="6"/>
  <c r="L163" i="6"/>
  <c r="J163" i="6"/>
  <c r="H163" i="6"/>
  <c r="F163" i="6"/>
  <c r="D163" i="6"/>
  <c r="N162" i="6"/>
  <c r="L162" i="6"/>
  <c r="J162" i="6"/>
  <c r="H162" i="6"/>
  <c r="F162" i="6"/>
  <c r="D162" i="6"/>
  <c r="N161" i="6"/>
  <c r="L161" i="6"/>
  <c r="J161" i="6"/>
  <c r="H161" i="6"/>
  <c r="F161" i="6"/>
  <c r="D161" i="6"/>
  <c r="H160" i="6"/>
  <c r="F160" i="6"/>
  <c r="D160" i="6"/>
  <c r="H159" i="6"/>
  <c r="F159" i="6"/>
  <c r="D159" i="6"/>
  <c r="N158" i="6"/>
  <c r="L158" i="6"/>
  <c r="J158" i="6"/>
  <c r="H158" i="6"/>
  <c r="F158" i="6"/>
  <c r="D158" i="6"/>
  <c r="N157" i="6"/>
  <c r="L157" i="6"/>
  <c r="J157" i="6"/>
  <c r="H157" i="6"/>
  <c r="F157" i="6"/>
  <c r="D157" i="6"/>
  <c r="N156" i="6"/>
  <c r="L156" i="6"/>
  <c r="J156" i="6"/>
  <c r="H156" i="6"/>
  <c r="F156" i="6"/>
  <c r="D156" i="6"/>
  <c r="N155" i="6"/>
  <c r="L155" i="6"/>
  <c r="J155" i="6"/>
  <c r="H155" i="6"/>
  <c r="F155" i="6"/>
  <c r="D155" i="6"/>
  <c r="N154" i="6"/>
  <c r="L154" i="6"/>
  <c r="H154" i="6"/>
  <c r="F154" i="6"/>
  <c r="D154" i="6"/>
  <c r="N153" i="6"/>
  <c r="J153" i="6"/>
  <c r="H153" i="6"/>
  <c r="F153" i="6"/>
  <c r="D153" i="6"/>
  <c r="N152" i="6"/>
  <c r="J152" i="6"/>
  <c r="H152" i="6"/>
  <c r="F152" i="6"/>
  <c r="D152" i="6"/>
  <c r="G191" i="5"/>
  <c r="F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F53" i="4"/>
  <c r="D53" i="4"/>
  <c r="F52" i="4"/>
  <c r="D52" i="4"/>
  <c r="F51" i="4"/>
  <c r="D51" i="4"/>
  <c r="F50" i="4"/>
  <c r="D50" i="4"/>
  <c r="F49" i="4"/>
  <c r="D49" i="4"/>
  <c r="F48" i="4"/>
  <c r="D48" i="4"/>
  <c r="F47" i="4"/>
  <c r="D47" i="4"/>
  <c r="F46" i="4"/>
  <c r="D46" i="4"/>
  <c r="F45" i="4"/>
  <c r="D45" i="4"/>
  <c r="F44" i="4"/>
  <c r="D44" i="4"/>
  <c r="F43" i="4"/>
  <c r="D43" i="4"/>
  <c r="F42" i="4"/>
  <c r="D42" i="4"/>
  <c r="H54" i="22"/>
  <c r="F54" i="22"/>
  <c r="D54" i="22"/>
  <c r="H53" i="22"/>
  <c r="F53" i="22"/>
  <c r="D53" i="22"/>
  <c r="H52" i="22"/>
  <c r="F52" i="22"/>
  <c r="D52" i="22"/>
  <c r="H51" i="22"/>
  <c r="F51" i="22"/>
  <c r="D51" i="22"/>
  <c r="H50" i="22"/>
  <c r="F50" i="22"/>
  <c r="D50" i="22"/>
  <c r="H49" i="22"/>
  <c r="F49" i="22"/>
  <c r="D49" i="22"/>
  <c r="H48" i="22"/>
  <c r="F48" i="22"/>
  <c r="D48" i="22"/>
  <c r="H47" i="22"/>
  <c r="F47" i="22"/>
  <c r="D47" i="22"/>
  <c r="H46" i="22"/>
  <c r="F46" i="22"/>
  <c r="D46" i="22"/>
  <c r="H45" i="22"/>
  <c r="F45" i="22"/>
  <c r="D45" i="22"/>
  <c r="H44" i="22"/>
  <c r="F44" i="22"/>
  <c r="D44" i="22"/>
  <c r="H43" i="22"/>
  <c r="F43" i="22"/>
  <c r="D43" i="22"/>
  <c r="F54" i="23"/>
  <c r="D54" i="23"/>
  <c r="F53" i="23"/>
  <c r="D53" i="23"/>
  <c r="F52" i="23"/>
  <c r="D52" i="23"/>
  <c r="F51" i="23"/>
  <c r="D51" i="23"/>
  <c r="F50" i="23"/>
  <c r="D50" i="23"/>
  <c r="F49" i="23"/>
  <c r="D49" i="23"/>
  <c r="F48" i="23"/>
  <c r="D48" i="23"/>
  <c r="F47" i="23"/>
  <c r="D47" i="23"/>
  <c r="F46" i="23"/>
  <c r="D46" i="23"/>
  <c r="F45" i="23"/>
  <c r="D45" i="23"/>
  <c r="F44" i="23"/>
  <c r="D44" i="23"/>
  <c r="F43" i="23"/>
  <c r="D43" i="23"/>
  <c r="S64" i="3"/>
  <c r="Q64" i="3"/>
  <c r="O64" i="3"/>
  <c r="H64" i="3"/>
  <c r="F64" i="3"/>
  <c r="S63" i="3"/>
  <c r="Q63" i="3"/>
  <c r="O63" i="3"/>
  <c r="H63" i="3"/>
  <c r="F63" i="3"/>
  <c r="S62" i="3"/>
  <c r="Q62" i="3"/>
  <c r="O62" i="3"/>
  <c r="W62" i="3" s="1"/>
  <c r="H62" i="3"/>
  <c r="F62" i="3"/>
  <c r="S61" i="3"/>
  <c r="Q61" i="3"/>
  <c r="O61" i="3"/>
  <c r="H61" i="3"/>
  <c r="F61" i="3"/>
  <c r="S60" i="3"/>
  <c r="Q60" i="3"/>
  <c r="O60" i="3"/>
  <c r="H60" i="3"/>
  <c r="F60" i="3"/>
  <c r="S59" i="3"/>
  <c r="Q59" i="3"/>
  <c r="O59" i="3"/>
  <c r="H59" i="3"/>
  <c r="F59" i="3"/>
  <c r="S58" i="3"/>
  <c r="Q58" i="3"/>
  <c r="O58" i="3"/>
  <c r="H58" i="3"/>
  <c r="F58" i="3"/>
  <c r="S57" i="3"/>
  <c r="Q57" i="3"/>
  <c r="O57" i="3"/>
  <c r="H57" i="3"/>
  <c r="F57" i="3"/>
  <c r="S56" i="3"/>
  <c r="Q56" i="3"/>
  <c r="O56" i="3"/>
  <c r="H56" i="3"/>
  <c r="F56" i="3"/>
  <c r="S55" i="3"/>
  <c r="Q55" i="3"/>
  <c r="O55" i="3"/>
  <c r="H55" i="3"/>
  <c r="F55" i="3"/>
  <c r="S54" i="3"/>
  <c r="Q54" i="3"/>
  <c r="O54" i="3"/>
  <c r="H54" i="3"/>
  <c r="F54" i="3"/>
  <c r="S53" i="3"/>
  <c r="Q53" i="3"/>
  <c r="O53" i="3"/>
  <c r="H53" i="3"/>
  <c r="F53" i="3"/>
  <c r="D120" i="7"/>
  <c r="D116" i="7"/>
  <c r="D115" i="7"/>
  <c r="D114" i="7"/>
  <c r="D113" i="7"/>
  <c r="D112" i="7"/>
  <c r="D111" i="7"/>
  <c r="D110" i="7"/>
  <c r="D109" i="7"/>
  <c r="D107" i="7"/>
  <c r="D106" i="7"/>
  <c r="D105" i="7"/>
  <c r="D104" i="7"/>
  <c r="D103" i="7"/>
  <c r="D102" i="7"/>
  <c r="D101" i="7"/>
  <c r="D100" i="7"/>
  <c r="D99" i="7"/>
  <c r="D98" i="7"/>
  <c r="D97" i="7"/>
  <c r="D96" i="7"/>
  <c r="G120" i="7"/>
  <c r="G116" i="7"/>
  <c r="G115" i="7"/>
  <c r="G114" i="7"/>
  <c r="G113" i="7"/>
  <c r="G112" i="7"/>
  <c r="G111" i="7"/>
  <c r="G110" i="7"/>
  <c r="G109" i="7"/>
  <c r="J121" i="2"/>
  <c r="F121" i="2"/>
  <c r="D121" i="2"/>
  <c r="J120" i="2"/>
  <c r="F120" i="2"/>
  <c r="D120" i="2"/>
  <c r="J119" i="2"/>
  <c r="F119" i="2"/>
  <c r="D119" i="2"/>
  <c r="J118" i="2"/>
  <c r="F118" i="2"/>
  <c r="D118" i="2"/>
  <c r="J115" i="2"/>
  <c r="F115" i="2"/>
  <c r="D115" i="2"/>
  <c r="J114" i="2"/>
  <c r="F114" i="2"/>
  <c r="D114" i="2"/>
  <c r="J113" i="2"/>
  <c r="F113" i="2"/>
  <c r="D113" i="2"/>
  <c r="J112" i="2"/>
  <c r="F112" i="2"/>
  <c r="D112" i="2"/>
  <c r="J111" i="2"/>
  <c r="F111" i="2"/>
  <c r="D111" i="2"/>
  <c r="F110" i="2"/>
  <c r="D110" i="2"/>
  <c r="W70" i="3" l="1"/>
  <c r="F161" i="9"/>
  <c r="W61" i="3"/>
  <c r="W73" i="3"/>
  <c r="X73" i="3" s="1"/>
  <c r="F173" i="9"/>
  <c r="K172" i="9"/>
  <c r="F171" i="9"/>
  <c r="F170" i="9"/>
  <c r="X77" i="3"/>
  <c r="F174" i="9"/>
  <c r="K173" i="9"/>
  <c r="X76" i="3"/>
  <c r="X74" i="3"/>
  <c r="K168" i="9"/>
  <c r="F169" i="9"/>
  <c r="X72" i="3"/>
  <c r="X75" i="3"/>
  <c r="F55" i="23"/>
  <c r="H178" i="8"/>
  <c r="F167" i="9"/>
  <c r="O175" i="9"/>
  <c r="X71" i="3"/>
  <c r="F168" i="9"/>
  <c r="W69" i="3"/>
  <c r="X69" i="3" s="1"/>
  <c r="X70" i="3"/>
  <c r="K165" i="9"/>
  <c r="K166" i="9"/>
  <c r="F166" i="9"/>
  <c r="F54" i="4"/>
  <c r="D55" i="23"/>
  <c r="J175" i="9"/>
  <c r="F165" i="9"/>
  <c r="S78" i="3"/>
  <c r="Q78" i="3"/>
  <c r="H78" i="3"/>
  <c r="M175" i="9"/>
  <c r="I175" i="9"/>
  <c r="W67" i="3"/>
  <c r="X67" i="3" s="1"/>
  <c r="O78" i="3"/>
  <c r="F78" i="3"/>
  <c r="F164" i="9"/>
  <c r="D54" i="4"/>
  <c r="H55" i="22"/>
  <c r="D55" i="22"/>
  <c r="G121" i="7"/>
  <c r="D121" i="7"/>
  <c r="W64" i="3"/>
  <c r="X64" i="3" s="1"/>
  <c r="W66" i="3"/>
  <c r="X66" i="3" s="1"/>
  <c r="F163" i="9"/>
  <c r="K160" i="9"/>
  <c r="F160" i="9"/>
  <c r="K161" i="9"/>
  <c r="W63" i="3"/>
  <c r="X63" i="3" s="1"/>
  <c r="F157" i="9"/>
  <c r="K159" i="9"/>
  <c r="X62" i="3"/>
  <c r="F159" i="9"/>
  <c r="K158" i="9"/>
  <c r="W60" i="3"/>
  <c r="X60" i="3" s="1"/>
  <c r="X61" i="3"/>
  <c r="F158" i="9"/>
  <c r="K157" i="9"/>
  <c r="W59" i="3"/>
  <c r="X59" i="3" s="1"/>
  <c r="D191" i="5"/>
  <c r="K156" i="9"/>
  <c r="W58" i="3"/>
  <c r="F156" i="9"/>
  <c r="F154" i="9"/>
  <c r="K155" i="9"/>
  <c r="X58" i="3"/>
  <c r="F155" i="9"/>
  <c r="K154" i="9"/>
  <c r="W56" i="3"/>
  <c r="X56" i="3" s="1"/>
  <c r="W57" i="3"/>
  <c r="X57" i="3" s="1"/>
  <c r="F122" i="2"/>
  <c r="D122" i="2"/>
  <c r="K153" i="9"/>
  <c r="Q65" i="3"/>
  <c r="W55" i="3"/>
  <c r="X55" i="3" s="1"/>
  <c r="V65" i="3"/>
  <c r="K152" i="9"/>
  <c r="H65" i="3"/>
  <c r="W54" i="3"/>
  <c r="F65" i="3"/>
  <c r="F152" i="9"/>
  <c r="S65" i="3"/>
  <c r="X54" i="3"/>
  <c r="W53" i="3"/>
  <c r="J162" i="9"/>
  <c r="K150" i="9"/>
  <c r="F150" i="9"/>
  <c r="V78" i="3"/>
  <c r="K167" i="9"/>
  <c r="K169" i="9"/>
  <c r="K170" i="9"/>
  <c r="K163" i="9"/>
  <c r="O162" i="9"/>
  <c r="M162" i="9"/>
  <c r="I162" i="9"/>
  <c r="K151" i="9"/>
  <c r="M164" i="6"/>
  <c r="K164" i="6"/>
  <c r="I164" i="6"/>
  <c r="G164" i="6"/>
  <c r="E164" i="6"/>
  <c r="C164" i="6"/>
  <c r="O65" i="3"/>
  <c r="L65" i="3"/>
  <c r="H152" i="1"/>
  <c r="F188" i="9" l="1"/>
  <c r="F175" i="9"/>
  <c r="W78" i="3"/>
  <c r="X78" i="3"/>
  <c r="F201" i="9"/>
  <c r="W65" i="3"/>
  <c r="F162" i="9"/>
  <c r="X53" i="3"/>
  <c r="X65" i="3" s="1"/>
  <c r="K162" i="9"/>
  <c r="K175" i="9"/>
  <c r="Q30" i="24"/>
  <c r="Q39" i="24"/>
  <c r="Q38" i="24"/>
  <c r="Q37" i="24"/>
  <c r="Q36" i="24"/>
  <c r="Q35" i="24"/>
  <c r="Q34" i="24"/>
  <c r="Q33" i="24"/>
  <c r="Q32" i="24"/>
  <c r="Q31" i="24"/>
  <c r="Q26" i="24"/>
  <c r="Q25" i="24"/>
  <c r="Q42" i="24" l="1"/>
  <c r="O140" i="9"/>
  <c r="M140" i="9"/>
  <c r="J140" i="9"/>
  <c r="I140" i="9"/>
  <c r="V43" i="3"/>
  <c r="V51" i="3"/>
  <c r="V50" i="3"/>
  <c r="V49" i="3"/>
  <c r="V48" i="3"/>
  <c r="V47" i="3"/>
  <c r="V46" i="3"/>
  <c r="V45" i="3"/>
  <c r="V44" i="3"/>
  <c r="W42" i="3"/>
  <c r="X42" i="3" s="1"/>
  <c r="V41" i="3"/>
  <c r="V40" i="3"/>
  <c r="E140" i="9"/>
  <c r="F140" i="9" s="1"/>
  <c r="S43" i="3"/>
  <c r="Q43" i="3"/>
  <c r="O43" i="3"/>
  <c r="L43" i="3"/>
  <c r="H43" i="3"/>
  <c r="F43" i="3"/>
  <c r="V52" i="3" l="1"/>
  <c r="W43" i="3"/>
  <c r="X43" i="3" s="1"/>
  <c r="B39" i="26" l="1"/>
  <c r="B17" i="26" l="1"/>
  <c r="O71" i="9" l="1"/>
  <c r="O84" i="9"/>
  <c r="F40" i="4" l="1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H41" i="22"/>
  <c r="F41" i="22"/>
  <c r="D41" i="22"/>
  <c r="H40" i="22"/>
  <c r="F40" i="22"/>
  <c r="D40" i="22"/>
  <c r="H39" i="22"/>
  <c r="F39" i="22"/>
  <c r="D39" i="22"/>
  <c r="H38" i="22"/>
  <c r="F38" i="22"/>
  <c r="D38" i="22"/>
  <c r="H37" i="22"/>
  <c r="F37" i="22"/>
  <c r="D37" i="22"/>
  <c r="H36" i="22"/>
  <c r="F36" i="22"/>
  <c r="D36" i="22"/>
  <c r="H35" i="22"/>
  <c r="F35" i="22"/>
  <c r="D35" i="22"/>
  <c r="H34" i="22"/>
  <c r="F34" i="22"/>
  <c r="D34" i="22"/>
  <c r="H33" i="22"/>
  <c r="F33" i="22"/>
  <c r="D33" i="22"/>
  <c r="H32" i="22"/>
  <c r="F32" i="22"/>
  <c r="D32" i="22"/>
  <c r="H31" i="22"/>
  <c r="F31" i="22"/>
  <c r="D31" i="22"/>
  <c r="H30" i="22"/>
  <c r="F30" i="22"/>
  <c r="D30" i="22"/>
  <c r="F41" i="23"/>
  <c r="F40" i="23"/>
  <c r="F39" i="23"/>
  <c r="F38" i="23"/>
  <c r="F37" i="23"/>
  <c r="F36" i="23"/>
  <c r="F35" i="23"/>
  <c r="F34" i="23"/>
  <c r="F33" i="23"/>
  <c r="F32" i="23"/>
  <c r="F31" i="23"/>
  <c r="F25" i="23"/>
  <c r="F24" i="23"/>
  <c r="F23" i="23"/>
  <c r="F22" i="23"/>
  <c r="F21" i="23"/>
  <c r="F20" i="23"/>
  <c r="F18" i="23"/>
  <c r="D41" i="23"/>
  <c r="D40" i="23"/>
  <c r="D39" i="23"/>
  <c r="D38" i="23"/>
  <c r="D35" i="23"/>
  <c r="D34" i="23"/>
  <c r="D33" i="23"/>
  <c r="D32" i="23"/>
  <c r="D31" i="23"/>
  <c r="D25" i="23"/>
  <c r="D23" i="23"/>
  <c r="D22" i="23"/>
  <c r="D21" i="23"/>
  <c r="D20" i="23"/>
  <c r="D19" i="23"/>
  <c r="D18" i="23"/>
  <c r="F30" i="23"/>
  <c r="D30" i="23"/>
  <c r="F17" i="23"/>
  <c r="D17" i="23"/>
  <c r="F41" i="24"/>
  <c r="N40" i="24"/>
  <c r="L40" i="24"/>
  <c r="J40" i="24"/>
  <c r="H40" i="24"/>
  <c r="F40" i="24"/>
  <c r="N39" i="24"/>
  <c r="L39" i="24"/>
  <c r="J39" i="24"/>
  <c r="H39" i="24"/>
  <c r="F39" i="24"/>
  <c r="D39" i="24"/>
  <c r="N38" i="24"/>
  <c r="L38" i="24"/>
  <c r="J38" i="24"/>
  <c r="H38" i="24"/>
  <c r="F38" i="24"/>
  <c r="D38" i="24"/>
  <c r="N37" i="24"/>
  <c r="L37" i="24"/>
  <c r="J37" i="24"/>
  <c r="H37" i="24"/>
  <c r="F37" i="24"/>
  <c r="D37" i="24"/>
  <c r="L36" i="24"/>
  <c r="J36" i="24"/>
  <c r="H36" i="24"/>
  <c r="F36" i="24"/>
  <c r="D36" i="24"/>
  <c r="L35" i="24"/>
  <c r="J35" i="24"/>
  <c r="H35" i="24"/>
  <c r="F35" i="24"/>
  <c r="D35" i="24"/>
  <c r="N34" i="24"/>
  <c r="L34" i="24"/>
  <c r="J34" i="24"/>
  <c r="H34" i="24"/>
  <c r="F34" i="24"/>
  <c r="D34" i="24"/>
  <c r="N33" i="24"/>
  <c r="L33" i="24"/>
  <c r="J33" i="24"/>
  <c r="H33" i="24"/>
  <c r="F33" i="24"/>
  <c r="D33" i="24"/>
  <c r="N32" i="24"/>
  <c r="L32" i="24"/>
  <c r="J32" i="24"/>
  <c r="H32" i="24"/>
  <c r="F32" i="24"/>
  <c r="D32" i="24"/>
  <c r="N31" i="24"/>
  <c r="L31" i="24"/>
  <c r="J31" i="24"/>
  <c r="H31" i="24"/>
  <c r="F31" i="24"/>
  <c r="D31" i="24"/>
  <c r="N30" i="24"/>
  <c r="L30" i="24"/>
  <c r="J30" i="24"/>
  <c r="H30" i="24"/>
  <c r="F30" i="24"/>
  <c r="D30" i="24"/>
  <c r="F182" i="1"/>
  <c r="C182" i="1"/>
  <c r="J181" i="1"/>
  <c r="H181" i="1"/>
  <c r="E181" i="1"/>
  <c r="J180" i="1"/>
  <c r="H180" i="1"/>
  <c r="E180" i="1"/>
  <c r="J179" i="1"/>
  <c r="H179" i="1"/>
  <c r="E179" i="1"/>
  <c r="J178" i="1"/>
  <c r="H178" i="1"/>
  <c r="E178" i="1"/>
  <c r="J177" i="1"/>
  <c r="H177" i="1"/>
  <c r="E177" i="1"/>
  <c r="J176" i="1"/>
  <c r="H176" i="1"/>
  <c r="E176" i="1"/>
  <c r="J175" i="1"/>
  <c r="H175" i="1"/>
  <c r="E175" i="1"/>
  <c r="J174" i="1"/>
  <c r="H174" i="1"/>
  <c r="E174" i="1"/>
  <c r="J173" i="1"/>
  <c r="H173" i="1"/>
  <c r="E173" i="1"/>
  <c r="J172" i="1"/>
  <c r="H172" i="1"/>
  <c r="E172" i="1"/>
  <c r="J171" i="1"/>
  <c r="H171" i="1"/>
  <c r="E171" i="1"/>
  <c r="J170" i="1"/>
  <c r="H170" i="1"/>
  <c r="E170" i="1"/>
  <c r="F169" i="1"/>
  <c r="C169" i="1"/>
  <c r="J166" i="1"/>
  <c r="H166" i="1"/>
  <c r="E166" i="1"/>
  <c r="J165" i="1"/>
  <c r="H165" i="1"/>
  <c r="E165" i="1"/>
  <c r="J164" i="1"/>
  <c r="H164" i="1"/>
  <c r="E164" i="1"/>
  <c r="J163" i="1"/>
  <c r="H163" i="1"/>
  <c r="E163" i="1"/>
  <c r="J162" i="1"/>
  <c r="H162" i="1"/>
  <c r="E162" i="1"/>
  <c r="J161" i="1"/>
  <c r="H161" i="1"/>
  <c r="E161" i="1"/>
  <c r="J160" i="1"/>
  <c r="H160" i="1"/>
  <c r="E160" i="1"/>
  <c r="J159" i="1"/>
  <c r="H159" i="1"/>
  <c r="E159" i="1"/>
  <c r="J158" i="1"/>
  <c r="E158" i="1"/>
  <c r="J157" i="1"/>
  <c r="E157" i="1"/>
  <c r="G178" i="5"/>
  <c r="F178" i="5"/>
  <c r="D177" i="5"/>
  <c r="D176" i="5"/>
  <c r="D175" i="5"/>
  <c r="D174" i="5"/>
  <c r="D173" i="5"/>
  <c r="N178" i="5"/>
  <c r="D170" i="5"/>
  <c r="D169" i="5"/>
  <c r="D168" i="5"/>
  <c r="D167" i="5"/>
  <c r="D166" i="5"/>
  <c r="K164" i="8"/>
  <c r="K163" i="8"/>
  <c r="K162" i="8"/>
  <c r="K161" i="8"/>
  <c r="K160" i="8"/>
  <c r="K159" i="8"/>
  <c r="K158" i="8"/>
  <c r="K157" i="8"/>
  <c r="K156" i="8"/>
  <c r="K155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H164" i="8"/>
  <c r="H163" i="8"/>
  <c r="H162" i="8"/>
  <c r="H161" i="8"/>
  <c r="H160" i="8"/>
  <c r="H159" i="8"/>
  <c r="H157" i="8"/>
  <c r="H156" i="8"/>
  <c r="H155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F164" i="8"/>
  <c r="F163" i="8"/>
  <c r="F162" i="8"/>
  <c r="F161" i="8"/>
  <c r="F159" i="8"/>
  <c r="F158" i="8"/>
  <c r="F157" i="8"/>
  <c r="F156" i="8"/>
  <c r="F155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D164" i="8"/>
  <c r="D163" i="8"/>
  <c r="D162" i="8"/>
  <c r="D161" i="8"/>
  <c r="D160" i="8"/>
  <c r="D159" i="8"/>
  <c r="D158" i="8"/>
  <c r="D157" i="8"/>
  <c r="D156" i="8"/>
  <c r="D155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J182" i="1" l="1"/>
  <c r="H182" i="1"/>
  <c r="E182" i="1"/>
  <c r="B182" i="1" s="1"/>
  <c r="D41" i="4"/>
  <c r="L42" i="24"/>
  <c r="F42" i="24"/>
  <c r="D165" i="8"/>
  <c r="F41" i="4"/>
  <c r="D42" i="22"/>
  <c r="D42" i="24"/>
  <c r="N42" i="24"/>
  <c r="H42" i="24"/>
  <c r="E169" i="1"/>
  <c r="B169" i="1" s="1"/>
  <c r="H42" i="22"/>
  <c r="J42" i="24"/>
  <c r="D178" i="5"/>
  <c r="J169" i="1"/>
  <c r="H169" i="1"/>
  <c r="D42" i="23"/>
  <c r="F42" i="23"/>
  <c r="K165" i="8"/>
  <c r="F165" i="8"/>
  <c r="C20" i="16"/>
  <c r="C21" i="16"/>
  <c r="J89" i="2" l="1"/>
  <c r="F89" i="2"/>
  <c r="D89" i="2"/>
  <c r="O148" i="9" l="1"/>
  <c r="M148" i="9"/>
  <c r="J148" i="9"/>
  <c r="I148" i="9"/>
  <c r="E148" i="9"/>
  <c r="F148" i="9" s="1"/>
  <c r="O147" i="9"/>
  <c r="M147" i="9"/>
  <c r="J147" i="9"/>
  <c r="I147" i="9"/>
  <c r="E147" i="9"/>
  <c r="F147" i="9" s="1"/>
  <c r="O146" i="9"/>
  <c r="M146" i="9"/>
  <c r="J146" i="9"/>
  <c r="I146" i="9"/>
  <c r="F146" i="9"/>
  <c r="O145" i="9"/>
  <c r="M145" i="9"/>
  <c r="J145" i="9"/>
  <c r="I145" i="9"/>
  <c r="E145" i="9"/>
  <c r="F145" i="9" s="1"/>
  <c r="O144" i="9"/>
  <c r="M144" i="9"/>
  <c r="J144" i="9"/>
  <c r="I144" i="9"/>
  <c r="E144" i="9"/>
  <c r="F144" i="9" s="1"/>
  <c r="O143" i="9"/>
  <c r="M143" i="9"/>
  <c r="J143" i="9"/>
  <c r="I143" i="9"/>
  <c r="E143" i="9"/>
  <c r="F143" i="9" s="1"/>
  <c r="O142" i="9"/>
  <c r="M142" i="9"/>
  <c r="J142" i="9"/>
  <c r="I142" i="9"/>
  <c r="E142" i="9"/>
  <c r="F142" i="9" s="1"/>
  <c r="O141" i="9"/>
  <c r="M141" i="9"/>
  <c r="J141" i="9"/>
  <c r="I141" i="9"/>
  <c r="E141" i="9"/>
  <c r="F141" i="9" s="1"/>
  <c r="K140" i="9"/>
  <c r="O138" i="9"/>
  <c r="M138" i="9"/>
  <c r="J138" i="9"/>
  <c r="I138" i="9"/>
  <c r="E138" i="9"/>
  <c r="F138" i="9" s="1"/>
  <c r="O137" i="9"/>
  <c r="M137" i="9"/>
  <c r="J137" i="9"/>
  <c r="I137" i="9"/>
  <c r="E137" i="9"/>
  <c r="F137" i="9" s="1"/>
  <c r="G107" i="7"/>
  <c r="G106" i="7"/>
  <c r="G105" i="7"/>
  <c r="G104" i="7"/>
  <c r="G103" i="7"/>
  <c r="G102" i="7"/>
  <c r="G101" i="7"/>
  <c r="G100" i="7"/>
  <c r="G99" i="7"/>
  <c r="G98" i="7"/>
  <c r="G97" i="7"/>
  <c r="G96" i="7"/>
  <c r="D108" i="7"/>
  <c r="N164" i="5"/>
  <c r="N163" i="5"/>
  <c r="N162" i="5"/>
  <c r="N161" i="5"/>
  <c r="N159" i="5"/>
  <c r="N158" i="5"/>
  <c r="N157" i="5"/>
  <c r="N156" i="5"/>
  <c r="N154" i="5"/>
  <c r="N153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G165" i="5"/>
  <c r="F165" i="5"/>
  <c r="S51" i="3"/>
  <c r="Q51" i="3"/>
  <c r="O51" i="3"/>
  <c r="H51" i="3"/>
  <c r="F51" i="3"/>
  <c r="S50" i="3"/>
  <c r="Q50" i="3"/>
  <c r="O50" i="3"/>
  <c r="H50" i="3"/>
  <c r="F50" i="3"/>
  <c r="S49" i="3"/>
  <c r="Q49" i="3"/>
  <c r="O49" i="3"/>
  <c r="H49" i="3"/>
  <c r="F49" i="3"/>
  <c r="S48" i="3"/>
  <c r="Q48" i="3"/>
  <c r="O48" i="3"/>
  <c r="L48" i="3"/>
  <c r="H48" i="3"/>
  <c r="F48" i="3"/>
  <c r="S47" i="3"/>
  <c r="Q47" i="3"/>
  <c r="O47" i="3"/>
  <c r="L47" i="3"/>
  <c r="H47" i="3"/>
  <c r="F47" i="3"/>
  <c r="S46" i="3"/>
  <c r="Q46" i="3"/>
  <c r="O46" i="3"/>
  <c r="L46" i="3"/>
  <c r="H46" i="3"/>
  <c r="F46" i="3"/>
  <c r="W46" i="3" s="1"/>
  <c r="X46" i="3" s="1"/>
  <c r="S45" i="3"/>
  <c r="Q45" i="3"/>
  <c r="O45" i="3"/>
  <c r="L45" i="3"/>
  <c r="H45" i="3"/>
  <c r="F45" i="3"/>
  <c r="S44" i="3"/>
  <c r="Q44" i="3"/>
  <c r="O44" i="3"/>
  <c r="L44" i="3"/>
  <c r="H44" i="3"/>
  <c r="F44" i="3"/>
  <c r="W44" i="3" s="1"/>
  <c r="X44" i="3" s="1"/>
  <c r="S41" i="3"/>
  <c r="Q41" i="3"/>
  <c r="O41" i="3"/>
  <c r="L41" i="3"/>
  <c r="H41" i="3"/>
  <c r="F41" i="3"/>
  <c r="W41" i="3" s="1"/>
  <c r="X41" i="3" s="1"/>
  <c r="S40" i="3"/>
  <c r="Q40" i="3"/>
  <c r="O40" i="3"/>
  <c r="L40" i="3"/>
  <c r="H40" i="3"/>
  <c r="F40" i="3"/>
  <c r="W40" i="3" s="1"/>
  <c r="X40" i="3" s="1"/>
  <c r="J108" i="2"/>
  <c r="F108" i="2"/>
  <c r="D108" i="2"/>
  <c r="J107" i="2"/>
  <c r="F107" i="2"/>
  <c r="D107" i="2"/>
  <c r="J106" i="2"/>
  <c r="F106" i="2"/>
  <c r="D106" i="2"/>
  <c r="J103" i="2"/>
  <c r="F103" i="2"/>
  <c r="D103" i="2"/>
  <c r="J102" i="2"/>
  <c r="F102" i="2"/>
  <c r="D102" i="2"/>
  <c r="J101" i="2"/>
  <c r="F101" i="2"/>
  <c r="D101" i="2"/>
  <c r="J155" i="1"/>
  <c r="E155" i="1"/>
  <c r="J154" i="1"/>
  <c r="E154" i="1"/>
  <c r="J153" i="1"/>
  <c r="H153" i="1"/>
  <c r="E153" i="1"/>
  <c r="J152" i="1"/>
  <c r="E152" i="1"/>
  <c r="J151" i="1"/>
  <c r="E151" i="1"/>
  <c r="J150" i="1"/>
  <c r="E150" i="1"/>
  <c r="J149" i="1"/>
  <c r="E149" i="1"/>
  <c r="J148" i="1"/>
  <c r="H148" i="1"/>
  <c r="E148" i="1"/>
  <c r="J147" i="1"/>
  <c r="H147" i="1"/>
  <c r="E147" i="1"/>
  <c r="J146" i="1"/>
  <c r="H146" i="1"/>
  <c r="E146" i="1"/>
  <c r="J145" i="1"/>
  <c r="H145" i="1"/>
  <c r="E145" i="1"/>
  <c r="J144" i="1"/>
  <c r="H144" i="1"/>
  <c r="E144" i="1"/>
  <c r="F156" i="1"/>
  <c r="C156" i="1"/>
  <c r="N150" i="6"/>
  <c r="N149" i="6"/>
  <c r="N148" i="6"/>
  <c r="N147" i="6"/>
  <c r="N146" i="6"/>
  <c r="N145" i="6"/>
  <c r="N144" i="6"/>
  <c r="N143" i="6"/>
  <c r="N142" i="6"/>
  <c r="N141" i="6"/>
  <c r="N140" i="6"/>
  <c r="N139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J150" i="6"/>
  <c r="J149" i="6"/>
  <c r="J148" i="6"/>
  <c r="J147" i="6"/>
  <c r="J146" i="6"/>
  <c r="J145" i="6"/>
  <c r="J144" i="6"/>
  <c r="J143" i="6"/>
  <c r="J142" i="6"/>
  <c r="J140" i="6"/>
  <c r="J139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W51" i="3" l="1"/>
  <c r="X51" i="3" s="1"/>
  <c r="K137" i="9"/>
  <c r="N155" i="5"/>
  <c r="G108" i="7"/>
  <c r="K148" i="9"/>
  <c r="W50" i="3"/>
  <c r="X50" i="3" s="1"/>
  <c r="W49" i="3"/>
  <c r="X49" i="3" s="1"/>
  <c r="K147" i="9"/>
  <c r="W48" i="3"/>
  <c r="X48" i="3" s="1"/>
  <c r="K146" i="9"/>
  <c r="K145" i="9"/>
  <c r="K144" i="9"/>
  <c r="W47" i="3"/>
  <c r="X47" i="3" s="1"/>
  <c r="N160" i="5"/>
  <c r="I149" i="9"/>
  <c r="K142" i="9"/>
  <c r="K143" i="9"/>
  <c r="W45" i="3"/>
  <c r="X45" i="3" s="1"/>
  <c r="K141" i="9"/>
  <c r="D165" i="5"/>
  <c r="C151" i="6"/>
  <c r="M149" i="9"/>
  <c r="Q52" i="3"/>
  <c r="O52" i="3"/>
  <c r="F52" i="3"/>
  <c r="J156" i="1"/>
  <c r="E156" i="1"/>
  <c r="B156" i="1" s="1"/>
  <c r="K165" i="5"/>
  <c r="K151" i="6"/>
  <c r="I151" i="6"/>
  <c r="O149" i="9"/>
  <c r="K138" i="9"/>
  <c r="L52" i="3"/>
  <c r="M151" i="6"/>
  <c r="G151" i="6"/>
  <c r="E151" i="6"/>
  <c r="S52" i="3"/>
  <c r="H52" i="3"/>
  <c r="J149" i="9"/>
  <c r="F23" i="4"/>
  <c r="F16" i="4"/>
  <c r="F22" i="4"/>
  <c r="F21" i="4"/>
  <c r="F20" i="4"/>
  <c r="F18" i="4"/>
  <c r="D16" i="4"/>
  <c r="D21" i="4"/>
  <c r="D22" i="4"/>
  <c r="D23" i="4"/>
  <c r="F27" i="4"/>
  <c r="D27" i="4"/>
  <c r="F26" i="4"/>
  <c r="D26" i="4"/>
  <c r="F25" i="4"/>
  <c r="D25" i="4"/>
  <c r="F24" i="4"/>
  <c r="D24" i="4"/>
  <c r="D20" i="4"/>
  <c r="F19" i="4"/>
  <c r="D19" i="4"/>
  <c r="D18" i="4"/>
  <c r="F17" i="4"/>
  <c r="D17" i="4"/>
  <c r="N17" i="24"/>
  <c r="N24" i="24"/>
  <c r="N23" i="24"/>
  <c r="N22" i="24"/>
  <c r="L17" i="24"/>
  <c r="L24" i="24"/>
  <c r="L23" i="24"/>
  <c r="L22" i="24"/>
  <c r="J17" i="24"/>
  <c r="J24" i="24"/>
  <c r="J23" i="24"/>
  <c r="J22" i="24"/>
  <c r="H17" i="24"/>
  <c r="H24" i="24"/>
  <c r="H23" i="24"/>
  <c r="H22" i="24"/>
  <c r="F17" i="24"/>
  <c r="F24" i="24"/>
  <c r="F23" i="24"/>
  <c r="F22" i="24"/>
  <c r="D17" i="24"/>
  <c r="D24" i="24"/>
  <c r="D23" i="24"/>
  <c r="D22" i="24"/>
  <c r="N26" i="24"/>
  <c r="L26" i="24"/>
  <c r="J26" i="24"/>
  <c r="H26" i="24"/>
  <c r="F26" i="24"/>
  <c r="D26" i="24"/>
  <c r="N25" i="24"/>
  <c r="L25" i="24"/>
  <c r="J25" i="24"/>
  <c r="H25" i="24"/>
  <c r="F25" i="24"/>
  <c r="D25" i="24"/>
  <c r="N21" i="24"/>
  <c r="L21" i="24"/>
  <c r="J21" i="24"/>
  <c r="H21" i="24"/>
  <c r="F21" i="24"/>
  <c r="D21" i="24"/>
  <c r="N20" i="24"/>
  <c r="L20" i="24"/>
  <c r="J20" i="24"/>
  <c r="H20" i="24"/>
  <c r="F20" i="24"/>
  <c r="D20" i="24"/>
  <c r="N19" i="24"/>
  <c r="L19" i="24"/>
  <c r="J19" i="24"/>
  <c r="H19" i="24"/>
  <c r="F19" i="24"/>
  <c r="D19" i="24"/>
  <c r="N18" i="24"/>
  <c r="L18" i="24"/>
  <c r="J18" i="24"/>
  <c r="H18" i="24"/>
  <c r="F18" i="24"/>
  <c r="D18" i="24"/>
  <c r="D6" i="24"/>
  <c r="F6" i="24"/>
  <c r="J6" i="24"/>
  <c r="N6" i="24"/>
  <c r="D7" i="24"/>
  <c r="F7" i="24"/>
  <c r="H7" i="24"/>
  <c r="J7" i="24"/>
  <c r="L7" i="24"/>
  <c r="N7" i="24"/>
  <c r="D8" i="24"/>
  <c r="F8" i="24"/>
  <c r="H8" i="24"/>
  <c r="J8" i="24"/>
  <c r="L8" i="24"/>
  <c r="N8" i="24"/>
  <c r="D9" i="24"/>
  <c r="F9" i="24"/>
  <c r="H9" i="24"/>
  <c r="J9" i="24"/>
  <c r="L9" i="24"/>
  <c r="N9" i="24"/>
  <c r="D10" i="24"/>
  <c r="F10" i="24"/>
  <c r="H10" i="24"/>
  <c r="J10" i="24"/>
  <c r="L10" i="24"/>
  <c r="N10" i="24"/>
  <c r="D11" i="24"/>
  <c r="F11" i="24"/>
  <c r="H11" i="24"/>
  <c r="J11" i="24"/>
  <c r="L11" i="24"/>
  <c r="N11" i="24"/>
  <c r="D12" i="24"/>
  <c r="F12" i="24"/>
  <c r="H12" i="24"/>
  <c r="J12" i="24"/>
  <c r="L12" i="24"/>
  <c r="N12" i="24"/>
  <c r="D13" i="24"/>
  <c r="F13" i="24"/>
  <c r="H13" i="24"/>
  <c r="J13" i="24"/>
  <c r="L13" i="24"/>
  <c r="N13" i="24"/>
  <c r="D14" i="24"/>
  <c r="F14" i="24"/>
  <c r="H14" i="24"/>
  <c r="J14" i="24"/>
  <c r="L14" i="24"/>
  <c r="N14" i="24"/>
  <c r="D15" i="24"/>
  <c r="F15" i="24"/>
  <c r="H15" i="24"/>
  <c r="J15" i="24"/>
  <c r="L15" i="24"/>
  <c r="N15" i="24"/>
  <c r="H17" i="22"/>
  <c r="H24" i="22"/>
  <c r="H23" i="22"/>
  <c r="F17" i="22"/>
  <c r="D24" i="22"/>
  <c r="F24" i="22"/>
  <c r="F23" i="22"/>
  <c r="D17" i="22"/>
  <c r="D23" i="22"/>
  <c r="H28" i="22"/>
  <c r="F28" i="22"/>
  <c r="D28" i="22"/>
  <c r="H27" i="22"/>
  <c r="F27" i="22"/>
  <c r="D27" i="22"/>
  <c r="H26" i="22"/>
  <c r="F26" i="22"/>
  <c r="D26" i="22"/>
  <c r="H25" i="22"/>
  <c r="F25" i="22"/>
  <c r="D25" i="22"/>
  <c r="H22" i="22"/>
  <c r="F22" i="22"/>
  <c r="D22" i="22"/>
  <c r="H21" i="22"/>
  <c r="F21" i="22"/>
  <c r="D21" i="22"/>
  <c r="H20" i="22"/>
  <c r="F20" i="22"/>
  <c r="D20" i="22"/>
  <c r="H19" i="22"/>
  <c r="F19" i="22"/>
  <c r="D19" i="22"/>
  <c r="H18" i="22"/>
  <c r="F18" i="22"/>
  <c r="D18" i="22"/>
  <c r="H15" i="22"/>
  <c r="F15" i="22"/>
  <c r="D15" i="22"/>
  <c r="H14" i="22"/>
  <c r="F14" i="22"/>
  <c r="D14" i="22"/>
  <c r="H13" i="22"/>
  <c r="F13" i="22"/>
  <c r="D13" i="22"/>
  <c r="H12" i="22"/>
  <c r="F12" i="22"/>
  <c r="D12" i="22"/>
  <c r="H11" i="22"/>
  <c r="F11" i="22"/>
  <c r="D11" i="22"/>
  <c r="H10" i="22"/>
  <c r="F10" i="22"/>
  <c r="D10" i="22"/>
  <c r="H9" i="22"/>
  <c r="F9" i="22"/>
  <c r="D9" i="22"/>
  <c r="H8" i="22"/>
  <c r="F8" i="22"/>
  <c r="D8" i="22"/>
  <c r="H7" i="22"/>
  <c r="F7" i="22"/>
  <c r="D7" i="22"/>
  <c r="H6" i="22"/>
  <c r="F6" i="22"/>
  <c r="D6" i="22"/>
  <c r="H5" i="22"/>
  <c r="D5" i="22"/>
  <c r="X52" i="3" l="1"/>
  <c r="N165" i="5"/>
  <c r="W52" i="3"/>
  <c r="K149" i="9"/>
  <c r="N29" i="24"/>
  <c r="D29" i="22"/>
  <c r="D29" i="24"/>
  <c r="F28" i="4"/>
  <c r="D28" i="4"/>
  <c r="L29" i="24"/>
  <c r="F29" i="24"/>
  <c r="D16" i="22"/>
  <c r="J29" i="24"/>
  <c r="H29" i="24"/>
  <c r="L16" i="24"/>
  <c r="D16" i="24"/>
  <c r="H16" i="24"/>
  <c r="J16" i="24"/>
  <c r="N16" i="24"/>
  <c r="F16" i="24"/>
  <c r="H29" i="22"/>
  <c r="H16" i="22"/>
  <c r="D24" i="23"/>
  <c r="D29" i="23" s="1"/>
  <c r="F19" i="23"/>
  <c r="F15" i="23"/>
  <c r="D15" i="23"/>
  <c r="F14" i="23"/>
  <c r="D14" i="23"/>
  <c r="F13" i="23"/>
  <c r="D13" i="23"/>
  <c r="F12" i="23"/>
  <c r="D12" i="23"/>
  <c r="F11" i="23"/>
  <c r="D11" i="23"/>
  <c r="F10" i="23"/>
  <c r="D10" i="23"/>
  <c r="F9" i="23"/>
  <c r="D9" i="23"/>
  <c r="F8" i="23"/>
  <c r="D8" i="23"/>
  <c r="F7" i="23"/>
  <c r="D7" i="23"/>
  <c r="F6" i="23"/>
  <c r="D6" i="23"/>
  <c r="F5" i="23"/>
  <c r="D5" i="23"/>
  <c r="J138" i="1"/>
  <c r="H138" i="1"/>
  <c r="E138" i="1"/>
  <c r="D134" i="8"/>
  <c r="L133" i="6"/>
  <c r="J133" i="6"/>
  <c r="H133" i="6"/>
  <c r="F133" i="6"/>
  <c r="D133" i="6"/>
  <c r="D146" i="5"/>
  <c r="K133" i="8"/>
  <c r="H133" i="8"/>
  <c r="F133" i="8"/>
  <c r="D133" i="8"/>
  <c r="E53" i="1"/>
  <c r="H53" i="1"/>
  <c r="J53" i="1"/>
  <c r="E54" i="1"/>
  <c r="J54" i="1"/>
  <c r="E55" i="1"/>
  <c r="H55" i="1"/>
  <c r="J55" i="1"/>
  <c r="E56" i="1"/>
  <c r="H56" i="1"/>
  <c r="J56" i="1"/>
  <c r="E57" i="1"/>
  <c r="H57" i="1"/>
  <c r="J57" i="1"/>
  <c r="E58" i="1"/>
  <c r="H58" i="1"/>
  <c r="J58" i="1"/>
  <c r="E59" i="1"/>
  <c r="H59" i="1"/>
  <c r="J59" i="1"/>
  <c r="E60" i="1"/>
  <c r="H60" i="1"/>
  <c r="J60" i="1"/>
  <c r="E61" i="1"/>
  <c r="H61" i="1"/>
  <c r="J61" i="1"/>
  <c r="E62" i="1"/>
  <c r="H62" i="1"/>
  <c r="J62" i="1"/>
  <c r="E63" i="1"/>
  <c r="H63" i="1"/>
  <c r="J63" i="1"/>
  <c r="E64" i="1"/>
  <c r="H64" i="1"/>
  <c r="J64" i="1"/>
  <c r="C65" i="1"/>
  <c r="F65" i="1"/>
  <c r="E66" i="1"/>
  <c r="H66" i="1"/>
  <c r="J66" i="1"/>
  <c r="J78" i="1" s="1"/>
  <c r="E67" i="1"/>
  <c r="H67" i="1"/>
  <c r="J67" i="1"/>
  <c r="E68" i="1"/>
  <c r="H68" i="1"/>
  <c r="J68" i="1"/>
  <c r="E69" i="1"/>
  <c r="H69" i="1"/>
  <c r="J69" i="1"/>
  <c r="E70" i="1"/>
  <c r="H70" i="1"/>
  <c r="J70" i="1"/>
  <c r="E71" i="1"/>
  <c r="H71" i="1"/>
  <c r="J71" i="1"/>
  <c r="E72" i="1"/>
  <c r="H72" i="1"/>
  <c r="J72" i="1"/>
  <c r="E73" i="1"/>
  <c r="H73" i="1"/>
  <c r="J73" i="1"/>
  <c r="E74" i="1"/>
  <c r="H74" i="1"/>
  <c r="J74" i="1"/>
  <c r="E75" i="1"/>
  <c r="H75" i="1"/>
  <c r="J75" i="1"/>
  <c r="E76" i="1"/>
  <c r="H76" i="1"/>
  <c r="J76" i="1"/>
  <c r="E77" i="1"/>
  <c r="H77" i="1"/>
  <c r="J77" i="1"/>
  <c r="F78" i="1"/>
  <c r="E79" i="1"/>
  <c r="H79" i="1"/>
  <c r="J79" i="1"/>
  <c r="E80" i="1"/>
  <c r="H80" i="1"/>
  <c r="J80" i="1"/>
  <c r="J91" i="1" s="1"/>
  <c r="E81" i="1"/>
  <c r="H81" i="1"/>
  <c r="J81" i="1"/>
  <c r="E82" i="1"/>
  <c r="H82" i="1"/>
  <c r="J82" i="1"/>
  <c r="E83" i="1"/>
  <c r="H83" i="1"/>
  <c r="J83" i="1"/>
  <c r="E84" i="1"/>
  <c r="H84" i="1"/>
  <c r="J84" i="1"/>
  <c r="E85" i="1"/>
  <c r="H85" i="1"/>
  <c r="J85" i="1"/>
  <c r="E86" i="1"/>
  <c r="H86" i="1"/>
  <c r="J86" i="1"/>
  <c r="E87" i="1"/>
  <c r="H87" i="1"/>
  <c r="J87" i="1"/>
  <c r="E88" i="1"/>
  <c r="H88" i="1"/>
  <c r="J88" i="1"/>
  <c r="E89" i="1"/>
  <c r="H89" i="1"/>
  <c r="J89" i="1"/>
  <c r="E90" i="1"/>
  <c r="H90" i="1"/>
  <c r="J90" i="1"/>
  <c r="C91" i="1"/>
  <c r="F91" i="1"/>
  <c r="E92" i="1"/>
  <c r="H92" i="1"/>
  <c r="J92" i="1"/>
  <c r="E93" i="1"/>
  <c r="H93" i="1"/>
  <c r="J93" i="1"/>
  <c r="E94" i="1"/>
  <c r="H94" i="1"/>
  <c r="J94" i="1"/>
  <c r="E95" i="1"/>
  <c r="H95" i="1"/>
  <c r="J95" i="1"/>
  <c r="E96" i="1"/>
  <c r="H96" i="1"/>
  <c r="J96" i="1"/>
  <c r="E97" i="1"/>
  <c r="H97" i="1"/>
  <c r="J97" i="1"/>
  <c r="E98" i="1"/>
  <c r="H98" i="1"/>
  <c r="J98" i="1"/>
  <c r="E99" i="1"/>
  <c r="H99" i="1"/>
  <c r="J99" i="1"/>
  <c r="E100" i="1"/>
  <c r="H100" i="1"/>
  <c r="J100" i="1"/>
  <c r="E101" i="1"/>
  <c r="H101" i="1"/>
  <c r="J101" i="1"/>
  <c r="E102" i="1"/>
  <c r="H102" i="1"/>
  <c r="J102" i="1"/>
  <c r="E103" i="1"/>
  <c r="H103" i="1"/>
  <c r="J103" i="1"/>
  <c r="C104" i="1"/>
  <c r="F104" i="1"/>
  <c r="E105" i="1"/>
  <c r="H105" i="1"/>
  <c r="J105" i="1"/>
  <c r="E106" i="1"/>
  <c r="H106" i="1"/>
  <c r="J106" i="1"/>
  <c r="E107" i="1"/>
  <c r="H107" i="1"/>
  <c r="J107" i="1"/>
  <c r="E108" i="1"/>
  <c r="H108" i="1"/>
  <c r="J108" i="1"/>
  <c r="E109" i="1"/>
  <c r="H109" i="1"/>
  <c r="J109" i="1"/>
  <c r="E110" i="1"/>
  <c r="H110" i="1"/>
  <c r="J110" i="1"/>
  <c r="E111" i="1"/>
  <c r="H111" i="1"/>
  <c r="J111" i="1"/>
  <c r="E112" i="1"/>
  <c r="H112" i="1"/>
  <c r="J112" i="1"/>
  <c r="E113" i="1"/>
  <c r="H113" i="1"/>
  <c r="J113" i="1"/>
  <c r="E114" i="1"/>
  <c r="H114" i="1"/>
  <c r="J114" i="1"/>
  <c r="E115" i="1"/>
  <c r="H115" i="1"/>
  <c r="J115" i="1"/>
  <c r="E116" i="1"/>
  <c r="H116" i="1"/>
  <c r="J116" i="1"/>
  <c r="C117" i="1"/>
  <c r="F117" i="1"/>
  <c r="E118" i="1"/>
  <c r="H118" i="1"/>
  <c r="J118" i="1"/>
  <c r="E119" i="1"/>
  <c r="H119" i="1"/>
  <c r="J119" i="1"/>
  <c r="E120" i="1"/>
  <c r="H120" i="1"/>
  <c r="J120" i="1"/>
  <c r="E121" i="1"/>
  <c r="H121" i="1"/>
  <c r="J121" i="1"/>
  <c r="E122" i="1"/>
  <c r="H122" i="1"/>
  <c r="J122" i="1"/>
  <c r="E123" i="1"/>
  <c r="H123" i="1"/>
  <c r="J123" i="1"/>
  <c r="E124" i="1"/>
  <c r="H124" i="1"/>
  <c r="J124" i="1"/>
  <c r="E125" i="1"/>
  <c r="H125" i="1"/>
  <c r="J125" i="1"/>
  <c r="E126" i="1"/>
  <c r="H126" i="1"/>
  <c r="J126" i="1"/>
  <c r="E127" i="1"/>
  <c r="H127" i="1"/>
  <c r="J127" i="1"/>
  <c r="E128" i="1"/>
  <c r="H128" i="1"/>
  <c r="J128" i="1"/>
  <c r="E129" i="1"/>
  <c r="H129" i="1"/>
  <c r="J129" i="1"/>
  <c r="C130" i="1"/>
  <c r="F130" i="1"/>
  <c r="E131" i="1"/>
  <c r="H131" i="1"/>
  <c r="J131" i="1"/>
  <c r="E132" i="1"/>
  <c r="J132" i="1"/>
  <c r="E133" i="1"/>
  <c r="H133" i="1"/>
  <c r="J133" i="1"/>
  <c r="E134" i="1"/>
  <c r="H134" i="1"/>
  <c r="J134" i="1"/>
  <c r="E135" i="1"/>
  <c r="H135" i="1"/>
  <c r="J135" i="1"/>
  <c r="E137" i="1"/>
  <c r="E139" i="1"/>
  <c r="H139" i="1"/>
  <c r="J139" i="1"/>
  <c r="E140" i="1"/>
  <c r="H140" i="1"/>
  <c r="J140" i="1"/>
  <c r="E141" i="1"/>
  <c r="H141" i="1"/>
  <c r="J141" i="1"/>
  <c r="E142" i="1"/>
  <c r="H142" i="1"/>
  <c r="J142" i="1"/>
  <c r="C143" i="1"/>
  <c r="F143" i="1"/>
  <c r="D7" i="2"/>
  <c r="F7" i="2"/>
  <c r="J7" i="2"/>
  <c r="D8" i="2"/>
  <c r="F8" i="2"/>
  <c r="J8" i="2"/>
  <c r="D9" i="2"/>
  <c r="F9" i="2"/>
  <c r="J9" i="2"/>
  <c r="D10" i="2"/>
  <c r="F10" i="2"/>
  <c r="J10" i="2"/>
  <c r="D11" i="2"/>
  <c r="F11" i="2"/>
  <c r="J11" i="2"/>
  <c r="D12" i="2"/>
  <c r="F12" i="2"/>
  <c r="J12" i="2"/>
  <c r="D13" i="2"/>
  <c r="F13" i="2"/>
  <c r="J13" i="2"/>
  <c r="D14" i="2"/>
  <c r="F14" i="2"/>
  <c r="J14" i="2"/>
  <c r="D15" i="2"/>
  <c r="F15" i="2"/>
  <c r="J15" i="2"/>
  <c r="D16" i="2"/>
  <c r="F16" i="2"/>
  <c r="J16" i="2"/>
  <c r="D17" i="2"/>
  <c r="F17" i="2"/>
  <c r="J17" i="2"/>
  <c r="D19" i="2"/>
  <c r="F19" i="2"/>
  <c r="J19" i="2"/>
  <c r="D20" i="2"/>
  <c r="F20" i="2"/>
  <c r="J20" i="2"/>
  <c r="D21" i="2"/>
  <c r="F21" i="2"/>
  <c r="J21" i="2"/>
  <c r="D22" i="2"/>
  <c r="F22" i="2"/>
  <c r="J22" i="2"/>
  <c r="D23" i="2"/>
  <c r="F23" i="2"/>
  <c r="J23" i="2"/>
  <c r="D24" i="2"/>
  <c r="F24" i="2"/>
  <c r="J24" i="2"/>
  <c r="D25" i="2"/>
  <c r="F25" i="2"/>
  <c r="J25" i="2"/>
  <c r="D26" i="2"/>
  <c r="F26" i="2"/>
  <c r="J26" i="2"/>
  <c r="D27" i="2"/>
  <c r="F27" i="2"/>
  <c r="J27" i="2"/>
  <c r="D28" i="2"/>
  <c r="F28" i="2"/>
  <c r="J28" i="2"/>
  <c r="D29" i="2"/>
  <c r="F29" i="2"/>
  <c r="J29" i="2"/>
  <c r="D30" i="2"/>
  <c r="F30" i="2"/>
  <c r="D32" i="2"/>
  <c r="F32" i="2"/>
  <c r="J32" i="2"/>
  <c r="D33" i="2"/>
  <c r="F33" i="2"/>
  <c r="J33" i="2"/>
  <c r="D34" i="2"/>
  <c r="F34" i="2"/>
  <c r="J34" i="2"/>
  <c r="D35" i="2"/>
  <c r="F35" i="2"/>
  <c r="J35" i="2"/>
  <c r="D36" i="2"/>
  <c r="F36" i="2"/>
  <c r="J36" i="2"/>
  <c r="D37" i="2"/>
  <c r="F37" i="2"/>
  <c r="J37" i="2"/>
  <c r="D38" i="2"/>
  <c r="F38" i="2"/>
  <c r="J38" i="2"/>
  <c r="D39" i="2"/>
  <c r="F39" i="2"/>
  <c r="J39" i="2"/>
  <c r="D40" i="2"/>
  <c r="F40" i="2"/>
  <c r="J40" i="2"/>
  <c r="D41" i="2"/>
  <c r="F41" i="2"/>
  <c r="J41" i="2"/>
  <c r="D42" i="2"/>
  <c r="F42" i="2"/>
  <c r="J42" i="2"/>
  <c r="D43" i="2"/>
  <c r="F43" i="2"/>
  <c r="J43" i="2"/>
  <c r="D45" i="2"/>
  <c r="F45" i="2"/>
  <c r="J45" i="2"/>
  <c r="D46" i="2"/>
  <c r="F46" i="2"/>
  <c r="J46" i="2"/>
  <c r="D47" i="2"/>
  <c r="F47" i="2"/>
  <c r="J47" i="2"/>
  <c r="D48" i="2"/>
  <c r="F48" i="2"/>
  <c r="J48" i="2"/>
  <c r="D49" i="2"/>
  <c r="F49" i="2"/>
  <c r="J49" i="2"/>
  <c r="D50" i="2"/>
  <c r="F50" i="2"/>
  <c r="J50" i="2"/>
  <c r="D52" i="2"/>
  <c r="F52" i="2"/>
  <c r="D53" i="2"/>
  <c r="F53" i="2"/>
  <c r="J53" i="2"/>
  <c r="D54" i="2"/>
  <c r="F54" i="2"/>
  <c r="J54" i="2"/>
  <c r="D55" i="2"/>
  <c r="F55" i="2"/>
  <c r="J55" i="2"/>
  <c r="D56" i="2"/>
  <c r="F56" i="2"/>
  <c r="J56" i="2"/>
  <c r="D58" i="2"/>
  <c r="F58" i="2"/>
  <c r="J58" i="2"/>
  <c r="D59" i="2"/>
  <c r="F59" i="2"/>
  <c r="J59" i="2"/>
  <c r="D61" i="2"/>
  <c r="F61" i="2"/>
  <c r="J61" i="2"/>
  <c r="D63" i="2"/>
  <c r="F63" i="2"/>
  <c r="J63" i="2"/>
  <c r="D65" i="2"/>
  <c r="F65" i="2"/>
  <c r="J65" i="2"/>
  <c r="D67" i="2"/>
  <c r="F67" i="2"/>
  <c r="J67" i="2"/>
  <c r="D68" i="2"/>
  <c r="F68" i="2"/>
  <c r="J68" i="2"/>
  <c r="D69" i="2"/>
  <c r="F69" i="2"/>
  <c r="J69" i="2"/>
  <c r="D72" i="2"/>
  <c r="F72" i="2"/>
  <c r="J72" i="2"/>
  <c r="D73" i="2"/>
  <c r="F73" i="2"/>
  <c r="J73" i="2"/>
  <c r="D74" i="2"/>
  <c r="F74" i="2"/>
  <c r="J74" i="2"/>
  <c r="D75" i="2"/>
  <c r="F75" i="2"/>
  <c r="J75" i="2"/>
  <c r="D76" i="2"/>
  <c r="F76" i="2"/>
  <c r="J76" i="2"/>
  <c r="D77" i="2"/>
  <c r="F77" i="2"/>
  <c r="J77" i="2"/>
  <c r="D78" i="2"/>
  <c r="F78" i="2"/>
  <c r="J78" i="2"/>
  <c r="D79" i="2"/>
  <c r="F79" i="2"/>
  <c r="J79" i="2"/>
  <c r="D80" i="2"/>
  <c r="F80" i="2"/>
  <c r="J80" i="2"/>
  <c r="D82" i="2"/>
  <c r="F82" i="2"/>
  <c r="J82" i="2"/>
  <c r="D84" i="2"/>
  <c r="F84" i="2"/>
  <c r="J84" i="2"/>
  <c r="D85" i="2"/>
  <c r="F85" i="2"/>
  <c r="J85" i="2"/>
  <c r="D86" i="2"/>
  <c r="F86" i="2"/>
  <c r="J86" i="2"/>
  <c r="D87" i="2"/>
  <c r="F87" i="2"/>
  <c r="J87" i="2"/>
  <c r="D90" i="2"/>
  <c r="F90" i="2"/>
  <c r="J90" i="2"/>
  <c r="D91" i="2"/>
  <c r="F91" i="2"/>
  <c r="J91" i="2"/>
  <c r="D92" i="2"/>
  <c r="F92" i="2"/>
  <c r="J92" i="2"/>
  <c r="D93" i="2"/>
  <c r="F93" i="2"/>
  <c r="J93" i="2"/>
  <c r="D94" i="2"/>
  <c r="F94" i="2"/>
  <c r="J94" i="2"/>
  <c r="D95" i="2"/>
  <c r="F95" i="2"/>
  <c r="J95" i="2"/>
  <c r="K25" i="10"/>
  <c r="K26" i="10"/>
  <c r="K27" i="10"/>
  <c r="K28" i="10"/>
  <c r="K29" i="10"/>
  <c r="K30" i="10"/>
  <c r="L26" i="11"/>
  <c r="L27" i="11"/>
  <c r="L28" i="11"/>
  <c r="L29" i="11"/>
  <c r="L30" i="11"/>
  <c r="L31" i="11"/>
  <c r="L32" i="11"/>
  <c r="D3" i="12"/>
  <c r="D3" i="13"/>
  <c r="C4" i="14"/>
  <c r="C3" i="15"/>
  <c r="D3" i="15" s="1"/>
  <c r="C4" i="15"/>
  <c r="D4" i="15" s="1"/>
  <c r="C5" i="15"/>
  <c r="D5" i="15" s="1"/>
  <c r="C6" i="15"/>
  <c r="D6" i="15" s="1"/>
  <c r="C7" i="15"/>
  <c r="D7" i="15" s="1"/>
  <c r="C8" i="15"/>
  <c r="C19" i="16"/>
  <c r="F19" i="16" s="1"/>
  <c r="K19" i="16"/>
  <c r="N19" i="16" s="1"/>
  <c r="F20" i="16"/>
  <c r="K20" i="16"/>
  <c r="N20" i="16" s="1"/>
  <c r="F21" i="16"/>
  <c r="K21" i="16"/>
  <c r="N21" i="16" s="1"/>
  <c r="K23" i="18"/>
  <c r="K29" i="18"/>
  <c r="K43" i="19"/>
  <c r="K44" i="19"/>
  <c r="K45" i="19"/>
  <c r="K46" i="19"/>
  <c r="K22" i="20"/>
  <c r="K23" i="20"/>
  <c r="K24" i="20"/>
  <c r="K25" i="20"/>
  <c r="K26" i="20"/>
  <c r="K27" i="20"/>
  <c r="K28" i="20"/>
  <c r="D52" i="21"/>
  <c r="D53" i="21"/>
  <c r="D6" i="4"/>
  <c r="F6" i="4"/>
  <c r="D7" i="4"/>
  <c r="D8" i="4"/>
  <c r="F8" i="4"/>
  <c r="D9" i="4"/>
  <c r="F9" i="4"/>
  <c r="D10" i="4"/>
  <c r="F10" i="4"/>
  <c r="D11" i="4"/>
  <c r="D12" i="4"/>
  <c r="F12" i="4"/>
  <c r="D13" i="4"/>
  <c r="F13" i="4"/>
  <c r="D14" i="4"/>
  <c r="F14" i="4"/>
  <c r="F10" i="3"/>
  <c r="H10" i="3"/>
  <c r="L10" i="3"/>
  <c r="O10" i="3"/>
  <c r="Q10" i="3"/>
  <c r="S10" i="3"/>
  <c r="V10" i="3"/>
  <c r="X10" i="3" s="1"/>
  <c r="W10" i="3"/>
  <c r="F11" i="3"/>
  <c r="H11" i="3"/>
  <c r="L11" i="3"/>
  <c r="O11" i="3"/>
  <c r="Q11" i="3"/>
  <c r="S11" i="3"/>
  <c r="V11" i="3"/>
  <c r="W11" i="3"/>
  <c r="X11" i="3" s="1"/>
  <c r="F12" i="3"/>
  <c r="H12" i="3"/>
  <c r="L12" i="3"/>
  <c r="L13" i="3" s="1"/>
  <c r="O12" i="3"/>
  <c r="W12" i="3" s="1"/>
  <c r="X12" i="3" s="1"/>
  <c r="Q12" i="3"/>
  <c r="S12" i="3"/>
  <c r="V12" i="3"/>
  <c r="F14" i="3"/>
  <c r="W14" i="3" s="1"/>
  <c r="H14" i="3"/>
  <c r="L14" i="3"/>
  <c r="O14" i="3"/>
  <c r="Q14" i="3"/>
  <c r="S14" i="3"/>
  <c r="V14" i="3"/>
  <c r="F15" i="3"/>
  <c r="W15" i="3" s="1"/>
  <c r="H15" i="3"/>
  <c r="L15" i="3"/>
  <c r="O15" i="3"/>
  <c r="Q15" i="3"/>
  <c r="S15" i="3"/>
  <c r="V15" i="3"/>
  <c r="F16" i="3"/>
  <c r="H16" i="3"/>
  <c r="L16" i="3"/>
  <c r="O16" i="3"/>
  <c r="Q16" i="3"/>
  <c r="S16" i="3"/>
  <c r="V16" i="3"/>
  <c r="F17" i="3"/>
  <c r="H17" i="3"/>
  <c r="L17" i="3"/>
  <c r="O17" i="3"/>
  <c r="Q17" i="3"/>
  <c r="S17" i="3"/>
  <c r="V17" i="3"/>
  <c r="F18" i="3"/>
  <c r="H18" i="3"/>
  <c r="L18" i="3"/>
  <c r="O18" i="3"/>
  <c r="Q18" i="3"/>
  <c r="S18" i="3"/>
  <c r="V18" i="3"/>
  <c r="W18" i="3"/>
  <c r="F19" i="3"/>
  <c r="H19" i="3"/>
  <c r="L19" i="3"/>
  <c r="O19" i="3"/>
  <c r="W19" i="3" s="1"/>
  <c r="Q19" i="3"/>
  <c r="S19" i="3"/>
  <c r="V19" i="3"/>
  <c r="F20" i="3"/>
  <c r="W20" i="3" s="1"/>
  <c r="H20" i="3"/>
  <c r="L20" i="3"/>
  <c r="O20" i="3"/>
  <c r="Q20" i="3"/>
  <c r="S20" i="3"/>
  <c r="V20" i="3"/>
  <c r="F21" i="3"/>
  <c r="W21" i="3" s="1"/>
  <c r="H21" i="3"/>
  <c r="L21" i="3"/>
  <c r="O21" i="3"/>
  <c r="Q21" i="3"/>
  <c r="S21" i="3"/>
  <c r="V21" i="3"/>
  <c r="F22" i="3"/>
  <c r="H22" i="3"/>
  <c r="L22" i="3"/>
  <c r="O22" i="3"/>
  <c r="Q22" i="3"/>
  <c r="S22" i="3"/>
  <c r="V22" i="3"/>
  <c r="W22" i="3"/>
  <c r="X22" i="3" s="1"/>
  <c r="F23" i="3"/>
  <c r="H23" i="3"/>
  <c r="L23" i="3"/>
  <c r="O23" i="3"/>
  <c r="W23" i="3" s="1"/>
  <c r="Q23" i="3"/>
  <c r="S23" i="3"/>
  <c r="V23" i="3"/>
  <c r="X23" i="3"/>
  <c r="F24" i="3"/>
  <c r="W24" i="3"/>
  <c r="H24" i="3"/>
  <c r="L24" i="3"/>
  <c r="O24" i="3"/>
  <c r="Q24" i="3"/>
  <c r="S24" i="3"/>
  <c r="V24" i="3"/>
  <c r="F25" i="3"/>
  <c r="H25" i="3"/>
  <c r="L25" i="3"/>
  <c r="O25" i="3"/>
  <c r="Q25" i="3"/>
  <c r="S25" i="3"/>
  <c r="V25" i="3"/>
  <c r="O26" i="3"/>
  <c r="F27" i="3"/>
  <c r="H27" i="3"/>
  <c r="L27" i="3"/>
  <c r="O27" i="3"/>
  <c r="W27" i="3" s="1"/>
  <c r="Q27" i="3"/>
  <c r="S27" i="3"/>
  <c r="V27" i="3"/>
  <c r="F28" i="3"/>
  <c r="H28" i="3"/>
  <c r="L28" i="3"/>
  <c r="O28" i="3"/>
  <c r="Q28" i="3"/>
  <c r="S28" i="3"/>
  <c r="V28" i="3"/>
  <c r="F29" i="3"/>
  <c r="H29" i="3"/>
  <c r="L29" i="3"/>
  <c r="O29" i="3"/>
  <c r="Q29" i="3"/>
  <c r="S29" i="3"/>
  <c r="V29" i="3"/>
  <c r="X29" i="3" s="1"/>
  <c r="W29" i="3"/>
  <c r="F30" i="3"/>
  <c r="H30" i="3"/>
  <c r="L30" i="3"/>
  <c r="O30" i="3"/>
  <c r="Q30" i="3"/>
  <c r="S30" i="3"/>
  <c r="V30" i="3"/>
  <c r="F31" i="3"/>
  <c r="H31" i="3"/>
  <c r="L31" i="3"/>
  <c r="O31" i="3"/>
  <c r="Q31" i="3"/>
  <c r="S31" i="3"/>
  <c r="V31" i="3"/>
  <c r="F32" i="3"/>
  <c r="W32" i="3" s="1"/>
  <c r="X32" i="3" s="1"/>
  <c r="H32" i="3"/>
  <c r="L32" i="3"/>
  <c r="O32" i="3"/>
  <c r="Q32" i="3"/>
  <c r="S32" i="3"/>
  <c r="V32" i="3"/>
  <c r="F33" i="3"/>
  <c r="W33" i="3" s="1"/>
  <c r="X33" i="3" s="1"/>
  <c r="H33" i="3"/>
  <c r="L33" i="3"/>
  <c r="O33" i="3"/>
  <c r="Q33" i="3"/>
  <c r="S33" i="3"/>
  <c r="V33" i="3"/>
  <c r="F34" i="3"/>
  <c r="H34" i="3"/>
  <c r="L34" i="3"/>
  <c r="O34" i="3"/>
  <c r="W34" i="3" s="1"/>
  <c r="X34" i="3" s="1"/>
  <c r="Q34" i="3"/>
  <c r="S34" i="3"/>
  <c r="V34" i="3"/>
  <c r="F35" i="3"/>
  <c r="H35" i="3"/>
  <c r="L35" i="3"/>
  <c r="O35" i="3"/>
  <c r="Q35" i="3"/>
  <c r="S35" i="3"/>
  <c r="V35" i="3"/>
  <c r="F36" i="3"/>
  <c r="H36" i="3"/>
  <c r="L36" i="3"/>
  <c r="O36" i="3"/>
  <c r="Q36" i="3"/>
  <c r="S36" i="3"/>
  <c r="V36" i="3"/>
  <c r="F37" i="3"/>
  <c r="W37" i="3" s="1"/>
  <c r="H37" i="3"/>
  <c r="L37" i="3"/>
  <c r="O37" i="3"/>
  <c r="Q37" i="3"/>
  <c r="S37" i="3"/>
  <c r="V37" i="3"/>
  <c r="F38" i="3"/>
  <c r="H38" i="3"/>
  <c r="H39" i="3" s="1"/>
  <c r="L38" i="3"/>
  <c r="O38" i="3"/>
  <c r="Q38" i="3"/>
  <c r="S38" i="3"/>
  <c r="V38" i="3"/>
  <c r="F149" i="9" s="1"/>
  <c r="D102" i="5"/>
  <c r="D103" i="5"/>
  <c r="D104" i="5"/>
  <c r="D105" i="5"/>
  <c r="D106" i="5"/>
  <c r="D107" i="5"/>
  <c r="D108" i="5"/>
  <c r="D109" i="5"/>
  <c r="D110" i="5"/>
  <c r="D111" i="5"/>
  <c r="D112" i="5"/>
  <c r="F113" i="5"/>
  <c r="G113" i="5"/>
  <c r="D114" i="5"/>
  <c r="D115" i="5"/>
  <c r="D116" i="5"/>
  <c r="D117" i="5"/>
  <c r="D118" i="5"/>
  <c r="D119" i="5"/>
  <c r="D120" i="5"/>
  <c r="D121" i="5"/>
  <c r="N121" i="5"/>
  <c r="D122" i="5"/>
  <c r="N122" i="5"/>
  <c r="D123" i="5"/>
  <c r="N123" i="5"/>
  <c r="D124" i="5"/>
  <c r="N124" i="5"/>
  <c r="D125" i="5"/>
  <c r="N125" i="5"/>
  <c r="F126" i="5"/>
  <c r="G126" i="5"/>
  <c r="D127" i="5"/>
  <c r="N127" i="5"/>
  <c r="D128" i="5"/>
  <c r="D129" i="5"/>
  <c r="N129" i="5"/>
  <c r="D130" i="5"/>
  <c r="N130" i="5"/>
  <c r="D131" i="5"/>
  <c r="N131" i="5"/>
  <c r="D132" i="5"/>
  <c r="N132" i="5"/>
  <c r="D133" i="5"/>
  <c r="N133" i="5"/>
  <c r="D134" i="5"/>
  <c r="N134" i="5"/>
  <c r="D135" i="5"/>
  <c r="N135" i="5"/>
  <c r="D136" i="5"/>
  <c r="N136" i="5"/>
  <c r="D137" i="5"/>
  <c r="N137" i="5"/>
  <c r="D138" i="5"/>
  <c r="N138" i="5"/>
  <c r="F139" i="5"/>
  <c r="G139" i="5"/>
  <c r="D140" i="5"/>
  <c r="N140" i="5"/>
  <c r="D141" i="5"/>
  <c r="N141" i="5"/>
  <c r="D142" i="5"/>
  <c r="N142" i="5"/>
  <c r="D143" i="5"/>
  <c r="N143" i="5"/>
  <c r="D144" i="5"/>
  <c r="N146" i="5"/>
  <c r="D147" i="5"/>
  <c r="N147" i="5"/>
  <c r="D148" i="5"/>
  <c r="D149" i="5"/>
  <c r="N149" i="5"/>
  <c r="D150" i="5"/>
  <c r="N150" i="5"/>
  <c r="D151" i="5"/>
  <c r="N151" i="5"/>
  <c r="F152" i="5"/>
  <c r="G152" i="5"/>
  <c r="J23" i="6"/>
  <c r="J24" i="6"/>
  <c r="J25" i="6"/>
  <c r="J26" i="6"/>
  <c r="J27" i="6"/>
  <c r="J28" i="6"/>
  <c r="J29" i="6"/>
  <c r="J30" i="6"/>
  <c r="J31" i="6"/>
  <c r="J32" i="6"/>
  <c r="J33" i="6"/>
  <c r="D35" i="6"/>
  <c r="F35" i="6"/>
  <c r="H35" i="6"/>
  <c r="J35" i="6"/>
  <c r="L35" i="6"/>
  <c r="D36" i="6"/>
  <c r="C47" i="6" s="1"/>
  <c r="F36" i="6"/>
  <c r="H36" i="6"/>
  <c r="J36" i="6"/>
  <c r="L36" i="6"/>
  <c r="K47" i="6" s="1"/>
  <c r="D37" i="6"/>
  <c r="F37" i="6"/>
  <c r="H37" i="6"/>
  <c r="J37" i="6"/>
  <c r="L37" i="6"/>
  <c r="D38" i="6"/>
  <c r="F38" i="6"/>
  <c r="H38" i="6"/>
  <c r="J38" i="6"/>
  <c r="L38" i="6"/>
  <c r="D39" i="6"/>
  <c r="F39" i="6"/>
  <c r="J39" i="6"/>
  <c r="L39" i="6"/>
  <c r="D40" i="6"/>
  <c r="F40" i="6"/>
  <c r="H40" i="6"/>
  <c r="J40" i="6"/>
  <c r="L40" i="6"/>
  <c r="D41" i="6"/>
  <c r="F41" i="6"/>
  <c r="H41" i="6"/>
  <c r="J41" i="6"/>
  <c r="L41" i="6"/>
  <c r="D42" i="6"/>
  <c r="F42" i="6"/>
  <c r="H42" i="6"/>
  <c r="J42" i="6"/>
  <c r="L42" i="6"/>
  <c r="D43" i="6"/>
  <c r="F43" i="6"/>
  <c r="H43" i="6"/>
  <c r="J43" i="6"/>
  <c r="L43" i="6"/>
  <c r="D44" i="6"/>
  <c r="F44" i="6"/>
  <c r="H44" i="6"/>
  <c r="J44" i="6"/>
  <c r="L44" i="6"/>
  <c r="D45" i="6"/>
  <c r="F45" i="6"/>
  <c r="H45" i="6"/>
  <c r="J45" i="6"/>
  <c r="L45" i="6"/>
  <c r="D46" i="6"/>
  <c r="F46" i="6"/>
  <c r="H46" i="6"/>
  <c r="J46" i="6"/>
  <c r="L46" i="6"/>
  <c r="D48" i="6"/>
  <c r="F48" i="6"/>
  <c r="H48" i="6"/>
  <c r="J48" i="6"/>
  <c r="L48" i="6"/>
  <c r="D49" i="6"/>
  <c r="F49" i="6"/>
  <c r="H49" i="6"/>
  <c r="J49" i="6"/>
  <c r="L49" i="6"/>
  <c r="D50" i="6"/>
  <c r="F50" i="6"/>
  <c r="H50" i="6"/>
  <c r="J50" i="6"/>
  <c r="L50" i="6"/>
  <c r="D51" i="6"/>
  <c r="F51" i="6"/>
  <c r="H51" i="6"/>
  <c r="J51" i="6"/>
  <c r="D52" i="6"/>
  <c r="F52" i="6"/>
  <c r="H52" i="6"/>
  <c r="L52" i="6"/>
  <c r="N52" i="6"/>
  <c r="D53" i="6"/>
  <c r="F53" i="6"/>
  <c r="H53" i="6"/>
  <c r="J53" i="6"/>
  <c r="L53" i="6"/>
  <c r="N53" i="6"/>
  <c r="D54" i="6"/>
  <c r="F54" i="6"/>
  <c r="H54" i="6"/>
  <c r="J54" i="6"/>
  <c r="L54" i="6"/>
  <c r="N54" i="6"/>
  <c r="D55" i="6"/>
  <c r="F55" i="6"/>
  <c r="H55" i="6"/>
  <c r="J55" i="6"/>
  <c r="L55" i="6"/>
  <c r="N55" i="6"/>
  <c r="D56" i="6"/>
  <c r="F56" i="6"/>
  <c r="H56" i="6"/>
  <c r="J56" i="6"/>
  <c r="L56" i="6"/>
  <c r="N56" i="6"/>
  <c r="D57" i="6"/>
  <c r="F57" i="6"/>
  <c r="H57" i="6"/>
  <c r="J57" i="6"/>
  <c r="L57" i="6"/>
  <c r="N57" i="6"/>
  <c r="D58" i="6"/>
  <c r="F58" i="6"/>
  <c r="H58" i="6"/>
  <c r="J58" i="6"/>
  <c r="L58" i="6"/>
  <c r="N58" i="6"/>
  <c r="D59" i="6"/>
  <c r="F59" i="6"/>
  <c r="H59" i="6"/>
  <c r="J59" i="6"/>
  <c r="L59" i="6"/>
  <c r="N59" i="6"/>
  <c r="K60" i="6"/>
  <c r="D61" i="6"/>
  <c r="F61" i="6"/>
  <c r="H61" i="6"/>
  <c r="J61" i="6"/>
  <c r="L61" i="6"/>
  <c r="N61" i="6"/>
  <c r="D62" i="6"/>
  <c r="F62" i="6"/>
  <c r="H62" i="6"/>
  <c r="J62" i="6"/>
  <c r="N62" i="6"/>
  <c r="D63" i="6"/>
  <c r="F63" i="6"/>
  <c r="H63" i="6"/>
  <c r="J63" i="6"/>
  <c r="L63" i="6"/>
  <c r="N63" i="6"/>
  <c r="D64" i="6"/>
  <c r="F64" i="6"/>
  <c r="H64" i="6"/>
  <c r="J64" i="6"/>
  <c r="L64" i="6"/>
  <c r="N64" i="6"/>
  <c r="D65" i="6"/>
  <c r="F65" i="6"/>
  <c r="H65" i="6"/>
  <c r="J65" i="6"/>
  <c r="L65" i="6"/>
  <c r="N65" i="6"/>
  <c r="D66" i="6"/>
  <c r="F66" i="6"/>
  <c r="H66" i="6"/>
  <c r="J66" i="6"/>
  <c r="L66" i="6"/>
  <c r="N66" i="6"/>
  <c r="D67" i="6"/>
  <c r="F67" i="6"/>
  <c r="H67" i="6"/>
  <c r="J67" i="6"/>
  <c r="L67" i="6"/>
  <c r="N67" i="6"/>
  <c r="D68" i="6"/>
  <c r="F68" i="6"/>
  <c r="H68" i="6"/>
  <c r="J68" i="6"/>
  <c r="L68" i="6"/>
  <c r="N68" i="6"/>
  <c r="D69" i="6"/>
  <c r="F69" i="6"/>
  <c r="H69" i="6"/>
  <c r="J69" i="6"/>
  <c r="L69" i="6"/>
  <c r="N69" i="6"/>
  <c r="D70" i="6"/>
  <c r="F70" i="6"/>
  <c r="H70" i="6"/>
  <c r="J70" i="6"/>
  <c r="N70" i="6"/>
  <c r="D71" i="6"/>
  <c r="F71" i="6"/>
  <c r="H71" i="6"/>
  <c r="J71" i="6"/>
  <c r="L71" i="6"/>
  <c r="N71" i="6"/>
  <c r="D72" i="6"/>
  <c r="F72" i="6"/>
  <c r="H72" i="6"/>
  <c r="J72" i="6"/>
  <c r="L72" i="6"/>
  <c r="N72" i="6"/>
  <c r="D74" i="6"/>
  <c r="F74" i="6"/>
  <c r="H74" i="6"/>
  <c r="J74" i="6"/>
  <c r="L74" i="6"/>
  <c r="N74" i="6"/>
  <c r="D75" i="6"/>
  <c r="F75" i="6"/>
  <c r="H75" i="6"/>
  <c r="J75" i="6"/>
  <c r="L75" i="6"/>
  <c r="N75" i="6"/>
  <c r="D76" i="6"/>
  <c r="F76" i="6"/>
  <c r="H76" i="6"/>
  <c r="J76" i="6"/>
  <c r="L76" i="6"/>
  <c r="N76" i="6"/>
  <c r="D77" i="6"/>
  <c r="F77" i="6"/>
  <c r="H77" i="6"/>
  <c r="J77" i="6"/>
  <c r="L77" i="6"/>
  <c r="N77" i="6"/>
  <c r="D78" i="6"/>
  <c r="F78" i="6"/>
  <c r="H78" i="6"/>
  <c r="J78" i="6"/>
  <c r="L78" i="6"/>
  <c r="N78" i="6"/>
  <c r="D79" i="6"/>
  <c r="F79" i="6"/>
  <c r="H79" i="6"/>
  <c r="J79" i="6"/>
  <c r="L79" i="6"/>
  <c r="N79" i="6"/>
  <c r="D80" i="6"/>
  <c r="F80" i="6"/>
  <c r="H80" i="6"/>
  <c r="J80" i="6"/>
  <c r="L80" i="6"/>
  <c r="N80" i="6"/>
  <c r="D81" i="6"/>
  <c r="F81" i="6"/>
  <c r="H81" i="6"/>
  <c r="J81" i="6"/>
  <c r="L81" i="6"/>
  <c r="N81" i="6"/>
  <c r="D82" i="6"/>
  <c r="F82" i="6"/>
  <c r="H82" i="6"/>
  <c r="J82" i="6"/>
  <c r="L82" i="6"/>
  <c r="N82" i="6"/>
  <c r="D83" i="6"/>
  <c r="F83" i="6"/>
  <c r="H83" i="6"/>
  <c r="J83" i="6"/>
  <c r="L83" i="6"/>
  <c r="N83" i="6"/>
  <c r="D84" i="6"/>
  <c r="F84" i="6"/>
  <c r="H84" i="6"/>
  <c r="J84" i="6"/>
  <c r="L84" i="6"/>
  <c r="N84" i="6"/>
  <c r="D85" i="6"/>
  <c r="F85" i="6"/>
  <c r="H85" i="6"/>
  <c r="J85" i="6"/>
  <c r="L85" i="6"/>
  <c r="N85" i="6"/>
  <c r="D87" i="6"/>
  <c r="F87" i="6"/>
  <c r="H87" i="6"/>
  <c r="J87" i="6"/>
  <c r="L87" i="6"/>
  <c r="N87" i="6"/>
  <c r="D88" i="6"/>
  <c r="F88" i="6"/>
  <c r="H88" i="6"/>
  <c r="J88" i="6"/>
  <c r="L88" i="6"/>
  <c r="N88" i="6"/>
  <c r="D89" i="6"/>
  <c r="F89" i="6"/>
  <c r="H89" i="6"/>
  <c r="J89" i="6"/>
  <c r="L89" i="6"/>
  <c r="N89" i="6"/>
  <c r="D90" i="6"/>
  <c r="F90" i="6"/>
  <c r="H90" i="6"/>
  <c r="J90" i="6"/>
  <c r="L90" i="6"/>
  <c r="N90" i="6"/>
  <c r="D91" i="6"/>
  <c r="F91" i="6"/>
  <c r="H91" i="6"/>
  <c r="J91" i="6"/>
  <c r="L91" i="6"/>
  <c r="N91" i="6"/>
  <c r="D92" i="6"/>
  <c r="F92" i="6"/>
  <c r="H92" i="6"/>
  <c r="J92" i="6"/>
  <c r="L92" i="6"/>
  <c r="N92" i="6"/>
  <c r="D93" i="6"/>
  <c r="F93" i="6"/>
  <c r="H93" i="6"/>
  <c r="J93" i="6"/>
  <c r="L93" i="6"/>
  <c r="N93" i="6"/>
  <c r="D94" i="6"/>
  <c r="F94" i="6"/>
  <c r="H94" i="6"/>
  <c r="J94" i="6"/>
  <c r="L94" i="6"/>
  <c r="N94" i="6"/>
  <c r="D95" i="6"/>
  <c r="F95" i="6"/>
  <c r="H95" i="6"/>
  <c r="J95" i="6"/>
  <c r="L95" i="6"/>
  <c r="N95" i="6"/>
  <c r="D96" i="6"/>
  <c r="F96" i="6"/>
  <c r="H96" i="6"/>
  <c r="J96" i="6"/>
  <c r="L96" i="6"/>
  <c r="N96" i="6"/>
  <c r="D97" i="6"/>
  <c r="F97" i="6"/>
  <c r="H97" i="6"/>
  <c r="J97" i="6"/>
  <c r="L97" i="6"/>
  <c r="N97" i="6"/>
  <c r="D98" i="6"/>
  <c r="F98" i="6"/>
  <c r="H98" i="6"/>
  <c r="J98" i="6"/>
  <c r="L98" i="6"/>
  <c r="N98" i="6"/>
  <c r="D100" i="6"/>
  <c r="F100" i="6"/>
  <c r="H100" i="6"/>
  <c r="J100" i="6"/>
  <c r="L100" i="6"/>
  <c r="N100" i="6"/>
  <c r="M112" i="6" s="1"/>
  <c r="I27" i="18" s="1"/>
  <c r="K27" i="18" s="1"/>
  <c r="D101" i="6"/>
  <c r="F101" i="6"/>
  <c r="H101" i="6"/>
  <c r="J101" i="6"/>
  <c r="L101" i="6"/>
  <c r="N101" i="6"/>
  <c r="D102" i="6"/>
  <c r="F102" i="6"/>
  <c r="H102" i="6"/>
  <c r="J102" i="6"/>
  <c r="L102" i="6"/>
  <c r="N102" i="6"/>
  <c r="D103" i="6"/>
  <c r="F103" i="6"/>
  <c r="H103" i="6"/>
  <c r="J103" i="6"/>
  <c r="L103" i="6"/>
  <c r="N103" i="6"/>
  <c r="D104" i="6"/>
  <c r="F104" i="6"/>
  <c r="H104" i="6"/>
  <c r="J104" i="6"/>
  <c r="L104" i="6"/>
  <c r="N104" i="6"/>
  <c r="D105" i="6"/>
  <c r="F105" i="6"/>
  <c r="H105" i="6"/>
  <c r="J105" i="6"/>
  <c r="L105" i="6"/>
  <c r="N105" i="6"/>
  <c r="D106" i="6"/>
  <c r="F106" i="6"/>
  <c r="H106" i="6"/>
  <c r="J106" i="6"/>
  <c r="L106" i="6"/>
  <c r="N106" i="6"/>
  <c r="D107" i="6"/>
  <c r="F107" i="6"/>
  <c r="H107" i="6"/>
  <c r="J107" i="6"/>
  <c r="L107" i="6"/>
  <c r="N107" i="6"/>
  <c r="D108" i="6"/>
  <c r="F108" i="6"/>
  <c r="H108" i="6"/>
  <c r="J108" i="6"/>
  <c r="L108" i="6"/>
  <c r="N108" i="6"/>
  <c r="D109" i="6"/>
  <c r="F109" i="6"/>
  <c r="H109" i="6"/>
  <c r="J109" i="6"/>
  <c r="L109" i="6"/>
  <c r="N109" i="6"/>
  <c r="D110" i="6"/>
  <c r="F110" i="6"/>
  <c r="H110" i="6"/>
  <c r="J110" i="6"/>
  <c r="L110" i="6"/>
  <c r="N110" i="6"/>
  <c r="D111" i="6"/>
  <c r="F111" i="6"/>
  <c r="H111" i="6"/>
  <c r="J111" i="6"/>
  <c r="L111" i="6"/>
  <c r="N111" i="6"/>
  <c r="D113" i="6"/>
  <c r="F113" i="6"/>
  <c r="H113" i="6"/>
  <c r="J113" i="6"/>
  <c r="L113" i="6"/>
  <c r="N113" i="6"/>
  <c r="D114" i="6"/>
  <c r="F114" i="6"/>
  <c r="H114" i="6"/>
  <c r="J114" i="6"/>
  <c r="L114" i="6"/>
  <c r="N114" i="6"/>
  <c r="D115" i="6"/>
  <c r="F115" i="6"/>
  <c r="H115" i="6"/>
  <c r="J115" i="6"/>
  <c r="L115" i="6"/>
  <c r="N115" i="6"/>
  <c r="D116" i="6"/>
  <c r="F116" i="6"/>
  <c r="H116" i="6"/>
  <c r="J116" i="6"/>
  <c r="L116" i="6"/>
  <c r="N116" i="6"/>
  <c r="D117" i="6"/>
  <c r="F117" i="6"/>
  <c r="H117" i="6"/>
  <c r="J117" i="6"/>
  <c r="L117" i="6"/>
  <c r="N117" i="6"/>
  <c r="D118" i="6"/>
  <c r="F118" i="6"/>
  <c r="H118" i="6"/>
  <c r="J118" i="6"/>
  <c r="L118" i="6"/>
  <c r="N119" i="6"/>
  <c r="D120" i="6"/>
  <c r="F120" i="6"/>
  <c r="H120" i="6"/>
  <c r="J120" i="6"/>
  <c r="L120" i="6"/>
  <c r="N120" i="6"/>
  <c r="D121" i="6"/>
  <c r="F121" i="6"/>
  <c r="H121" i="6"/>
  <c r="J121" i="6"/>
  <c r="L121" i="6"/>
  <c r="N121" i="6"/>
  <c r="D122" i="6"/>
  <c r="F122" i="6"/>
  <c r="H122" i="6"/>
  <c r="J122" i="6"/>
  <c r="L122" i="6"/>
  <c r="N122" i="6"/>
  <c r="D123" i="6"/>
  <c r="F123" i="6"/>
  <c r="H123" i="6"/>
  <c r="J123" i="6"/>
  <c r="L123" i="6"/>
  <c r="N123" i="6"/>
  <c r="D124" i="6"/>
  <c r="F124" i="6"/>
  <c r="H124" i="6"/>
  <c r="J124" i="6"/>
  <c r="L124" i="6"/>
  <c r="N124" i="6"/>
  <c r="D126" i="6"/>
  <c r="F126" i="6"/>
  <c r="H126" i="6"/>
  <c r="J126" i="6"/>
  <c r="L126" i="6"/>
  <c r="N126" i="6"/>
  <c r="D127" i="6"/>
  <c r="F127" i="6"/>
  <c r="H127" i="6"/>
  <c r="J127" i="6"/>
  <c r="L127" i="6"/>
  <c r="N127" i="6"/>
  <c r="D128" i="6"/>
  <c r="F128" i="6"/>
  <c r="H128" i="6"/>
  <c r="J128" i="6"/>
  <c r="L128" i="6"/>
  <c r="N128" i="6"/>
  <c r="D129" i="6"/>
  <c r="F129" i="6"/>
  <c r="H129" i="6"/>
  <c r="J129" i="6"/>
  <c r="L129" i="6"/>
  <c r="N129" i="6"/>
  <c r="D130" i="6"/>
  <c r="F130" i="6"/>
  <c r="H130" i="6"/>
  <c r="J130" i="6"/>
  <c r="L130" i="6"/>
  <c r="N130" i="6"/>
  <c r="N131" i="6"/>
  <c r="D132" i="6"/>
  <c r="F132" i="6"/>
  <c r="L132" i="6"/>
  <c r="N132" i="6"/>
  <c r="N133" i="6"/>
  <c r="D134" i="6"/>
  <c r="F134" i="6"/>
  <c r="H134" i="6"/>
  <c r="J134" i="6"/>
  <c r="L134" i="6"/>
  <c r="N134" i="6"/>
  <c r="D135" i="6"/>
  <c r="F135" i="6"/>
  <c r="H135" i="6"/>
  <c r="J135" i="6"/>
  <c r="L135" i="6"/>
  <c r="N135" i="6"/>
  <c r="D136" i="6"/>
  <c r="F136" i="6"/>
  <c r="H136" i="6"/>
  <c r="J136" i="6"/>
  <c r="L136" i="6"/>
  <c r="N136" i="6"/>
  <c r="D137" i="6"/>
  <c r="F137" i="6"/>
  <c r="H137" i="6"/>
  <c r="J137" i="6"/>
  <c r="L137" i="6"/>
  <c r="N137" i="6"/>
  <c r="D6" i="7"/>
  <c r="G6" i="7"/>
  <c r="D7" i="7"/>
  <c r="G7" i="7"/>
  <c r="D8" i="7"/>
  <c r="G8" i="7"/>
  <c r="D9" i="7"/>
  <c r="G9" i="7"/>
  <c r="D10" i="7"/>
  <c r="G10" i="7"/>
  <c r="D11" i="7"/>
  <c r="G11" i="7"/>
  <c r="D12" i="7"/>
  <c r="G12" i="7"/>
  <c r="D13" i="7"/>
  <c r="G13" i="7"/>
  <c r="D14" i="7"/>
  <c r="G14" i="7"/>
  <c r="D15" i="7"/>
  <c r="G15" i="7"/>
  <c r="D16" i="7"/>
  <c r="G16" i="7"/>
  <c r="D19" i="7"/>
  <c r="G19" i="7"/>
  <c r="D20" i="7"/>
  <c r="G20" i="7"/>
  <c r="D21" i="7"/>
  <c r="G21" i="7"/>
  <c r="D22" i="7"/>
  <c r="G22" i="7"/>
  <c r="D23" i="7"/>
  <c r="G23" i="7"/>
  <c r="D24" i="7"/>
  <c r="G24" i="7"/>
  <c r="D25" i="7"/>
  <c r="G25" i="7"/>
  <c r="D26" i="7"/>
  <c r="G26" i="7"/>
  <c r="D27" i="7"/>
  <c r="G27" i="7"/>
  <c r="D28" i="7"/>
  <c r="G28" i="7"/>
  <c r="D29" i="7"/>
  <c r="G29" i="7"/>
  <c r="D31" i="7"/>
  <c r="G31" i="7"/>
  <c r="D32" i="7"/>
  <c r="G32" i="7"/>
  <c r="D33" i="7"/>
  <c r="G33" i="7"/>
  <c r="D34" i="7"/>
  <c r="G34" i="7"/>
  <c r="D35" i="7"/>
  <c r="G35" i="7"/>
  <c r="D36" i="7"/>
  <c r="G36" i="7"/>
  <c r="D37" i="7"/>
  <c r="G37" i="7"/>
  <c r="D38" i="7"/>
  <c r="G38" i="7"/>
  <c r="D39" i="7"/>
  <c r="G39" i="7"/>
  <c r="D40" i="7"/>
  <c r="G40" i="7"/>
  <c r="D41" i="7"/>
  <c r="G41" i="7"/>
  <c r="D42" i="7"/>
  <c r="G42" i="7"/>
  <c r="D44" i="7"/>
  <c r="G44" i="7"/>
  <c r="D45" i="7"/>
  <c r="G45" i="7"/>
  <c r="D46" i="7"/>
  <c r="G46" i="7"/>
  <c r="D47" i="7"/>
  <c r="G47" i="7"/>
  <c r="D48" i="7"/>
  <c r="G48" i="7"/>
  <c r="D49" i="7"/>
  <c r="G49" i="7"/>
  <c r="D50" i="7"/>
  <c r="G50" i="7"/>
  <c r="D51" i="7"/>
  <c r="G51" i="7"/>
  <c r="D52" i="7"/>
  <c r="G52" i="7"/>
  <c r="D53" i="7"/>
  <c r="G53" i="7"/>
  <c r="D54" i="7"/>
  <c r="G54" i="7"/>
  <c r="D55" i="7"/>
  <c r="G55" i="7"/>
  <c r="D57" i="7"/>
  <c r="G57" i="7"/>
  <c r="D58" i="7"/>
  <c r="G58" i="7"/>
  <c r="G69" i="7" s="1"/>
  <c r="D59" i="7"/>
  <c r="G59" i="7"/>
  <c r="D60" i="7"/>
  <c r="G60" i="7"/>
  <c r="D61" i="7"/>
  <c r="G61" i="7"/>
  <c r="D62" i="7"/>
  <c r="G62" i="7"/>
  <c r="D63" i="7"/>
  <c r="G63" i="7"/>
  <c r="D64" i="7"/>
  <c r="G64" i="7"/>
  <c r="D65" i="7"/>
  <c r="G65" i="7"/>
  <c r="D66" i="7"/>
  <c r="G66" i="7"/>
  <c r="D67" i="7"/>
  <c r="G67" i="7"/>
  <c r="D68" i="7"/>
  <c r="G68" i="7"/>
  <c r="D69" i="7"/>
  <c r="I47" i="19" s="1"/>
  <c r="D70" i="7"/>
  <c r="G70" i="7"/>
  <c r="D71" i="7"/>
  <c r="G71" i="7"/>
  <c r="D72" i="7"/>
  <c r="G72" i="7"/>
  <c r="D73" i="7"/>
  <c r="G73" i="7"/>
  <c r="D74" i="7"/>
  <c r="G74" i="7"/>
  <c r="D75" i="7"/>
  <c r="G75" i="7"/>
  <c r="D76" i="7"/>
  <c r="G76" i="7"/>
  <c r="D77" i="7"/>
  <c r="G77" i="7"/>
  <c r="D78" i="7"/>
  <c r="G78" i="7"/>
  <c r="D79" i="7"/>
  <c r="G79" i="7"/>
  <c r="D81" i="7"/>
  <c r="G81" i="7"/>
  <c r="D82" i="7"/>
  <c r="I48" i="19" s="1"/>
  <c r="D83" i="7"/>
  <c r="G83" i="7"/>
  <c r="D84" i="7"/>
  <c r="G84" i="7"/>
  <c r="D85" i="7"/>
  <c r="G85" i="7"/>
  <c r="D86" i="7"/>
  <c r="D87" i="7"/>
  <c r="G87" i="7"/>
  <c r="D88" i="7"/>
  <c r="G88" i="7"/>
  <c r="D89" i="7"/>
  <c r="G89" i="7"/>
  <c r="D90" i="7"/>
  <c r="G90" i="7"/>
  <c r="D91" i="7"/>
  <c r="G91" i="7"/>
  <c r="D92" i="7"/>
  <c r="G92" i="7"/>
  <c r="D93" i="7"/>
  <c r="G93" i="7"/>
  <c r="D94" i="7"/>
  <c r="G94" i="7"/>
  <c r="D6" i="8"/>
  <c r="F6" i="8"/>
  <c r="H6" i="8"/>
  <c r="C7" i="8"/>
  <c r="D7" i="8" s="1"/>
  <c r="F7" i="8"/>
  <c r="H7" i="8"/>
  <c r="E8" i="8"/>
  <c r="F8" i="8"/>
  <c r="H8" i="8"/>
  <c r="F9" i="8"/>
  <c r="H9" i="8"/>
  <c r="D10" i="8"/>
  <c r="F10" i="8"/>
  <c r="H10" i="8"/>
  <c r="D11" i="8"/>
  <c r="F11" i="8"/>
  <c r="H11" i="8"/>
  <c r="D12" i="8"/>
  <c r="F12" i="8"/>
  <c r="H12" i="8"/>
  <c r="D13" i="8"/>
  <c r="F13" i="8"/>
  <c r="H13" i="8"/>
  <c r="D14" i="8"/>
  <c r="F14" i="8"/>
  <c r="D15" i="8"/>
  <c r="F15" i="8"/>
  <c r="D16" i="8"/>
  <c r="F16" i="8"/>
  <c r="H16" i="8"/>
  <c r="D17" i="8"/>
  <c r="D18" i="8"/>
  <c r="F18" i="8"/>
  <c r="D19" i="8"/>
  <c r="F19" i="8"/>
  <c r="D20" i="8"/>
  <c r="F20" i="8"/>
  <c r="D21" i="8"/>
  <c r="F21" i="8"/>
  <c r="H21" i="8"/>
  <c r="D22" i="8"/>
  <c r="F22" i="8"/>
  <c r="H22" i="8"/>
  <c r="D23" i="8"/>
  <c r="F23" i="8"/>
  <c r="D24" i="8"/>
  <c r="F24" i="8"/>
  <c r="H24" i="8"/>
  <c r="D25" i="8"/>
  <c r="F25" i="8"/>
  <c r="D26" i="8"/>
  <c r="F26" i="8"/>
  <c r="D27" i="8"/>
  <c r="D28" i="8"/>
  <c r="D29" i="8"/>
  <c r="F29" i="8"/>
  <c r="H29" i="8"/>
  <c r="C30" i="8"/>
  <c r="E30" i="8"/>
  <c r="F31" i="8" s="1"/>
  <c r="D31" i="8"/>
  <c r="D32" i="8"/>
  <c r="F32" i="8"/>
  <c r="D33" i="8"/>
  <c r="F33" i="8"/>
  <c r="D34" i="8"/>
  <c r="D48" i="8" s="1"/>
  <c r="F34" i="8"/>
  <c r="D35" i="8"/>
  <c r="F35" i="8"/>
  <c r="D36" i="8"/>
  <c r="F36" i="8"/>
  <c r="D37" i="8"/>
  <c r="F37" i="8"/>
  <c r="D38" i="8"/>
  <c r="F38" i="8"/>
  <c r="D39" i="8"/>
  <c r="D40" i="8"/>
  <c r="D41" i="8"/>
  <c r="D43" i="8"/>
  <c r="D44" i="8"/>
  <c r="F44" i="8"/>
  <c r="D45" i="8"/>
  <c r="F45" i="8"/>
  <c r="D46" i="8"/>
  <c r="F46" i="8"/>
  <c r="D47" i="8"/>
  <c r="F47" i="8"/>
  <c r="H48" i="8"/>
  <c r="D49" i="8"/>
  <c r="D61" i="8" s="1"/>
  <c r="F49" i="8"/>
  <c r="H49" i="8"/>
  <c r="D50" i="8"/>
  <c r="F50" i="8"/>
  <c r="H50" i="8"/>
  <c r="D51" i="8"/>
  <c r="F51" i="8"/>
  <c r="D52" i="8"/>
  <c r="F52" i="8"/>
  <c r="D53" i="8"/>
  <c r="F53" i="8"/>
  <c r="D54" i="8"/>
  <c r="F54" i="8"/>
  <c r="D55" i="8"/>
  <c r="D56" i="8"/>
  <c r="D57" i="8"/>
  <c r="F57" i="8"/>
  <c r="D58" i="8"/>
  <c r="F58" i="8"/>
  <c r="D59" i="8"/>
  <c r="F59" i="8"/>
  <c r="D60" i="8"/>
  <c r="F60" i="8"/>
  <c r="H60" i="8"/>
  <c r="D62" i="8"/>
  <c r="F62" i="8"/>
  <c r="H62" i="8"/>
  <c r="H74" i="8" s="1"/>
  <c r="D63" i="8"/>
  <c r="F63" i="8"/>
  <c r="H63" i="8"/>
  <c r="D64" i="8"/>
  <c r="H64" i="8"/>
  <c r="D65" i="8"/>
  <c r="H65" i="8"/>
  <c r="D66" i="8"/>
  <c r="H66" i="8"/>
  <c r="D68" i="8"/>
  <c r="H68" i="8"/>
  <c r="D69" i="8"/>
  <c r="H69" i="8"/>
  <c r="D70" i="8"/>
  <c r="H70" i="8"/>
  <c r="D71" i="8"/>
  <c r="H71" i="8"/>
  <c r="D72" i="8"/>
  <c r="H72" i="8"/>
  <c r="D73" i="8"/>
  <c r="H73" i="8"/>
  <c r="F74" i="8"/>
  <c r="D75" i="8"/>
  <c r="D87" i="8" s="1"/>
  <c r="F75" i="8"/>
  <c r="H75" i="8"/>
  <c r="D76" i="8"/>
  <c r="H76" i="8"/>
  <c r="D77" i="8"/>
  <c r="H77" i="8"/>
  <c r="D78" i="8"/>
  <c r="H78" i="8"/>
  <c r="D79" i="8"/>
  <c r="H79" i="8"/>
  <c r="D80" i="8"/>
  <c r="H80" i="8"/>
  <c r="D81" i="8"/>
  <c r="H81" i="8"/>
  <c r="D82" i="8"/>
  <c r="H82" i="8"/>
  <c r="D83" i="8"/>
  <c r="H83" i="8"/>
  <c r="D84" i="8"/>
  <c r="H84" i="8"/>
  <c r="D85" i="8"/>
  <c r="H85" i="8"/>
  <c r="D86" i="8"/>
  <c r="H86" i="8"/>
  <c r="F87" i="8"/>
  <c r="K87" i="8"/>
  <c r="D88" i="8"/>
  <c r="D100" i="8" s="1"/>
  <c r="F88" i="8"/>
  <c r="H88" i="8"/>
  <c r="D89" i="8"/>
  <c r="F89" i="8"/>
  <c r="H89" i="8"/>
  <c r="K89" i="8"/>
  <c r="D90" i="8"/>
  <c r="F90" i="8"/>
  <c r="H90" i="8"/>
  <c r="K90" i="8"/>
  <c r="D91" i="8"/>
  <c r="F91" i="8"/>
  <c r="H91" i="8"/>
  <c r="K91" i="8"/>
  <c r="D92" i="8"/>
  <c r="F92" i="8"/>
  <c r="H92" i="8"/>
  <c r="K92" i="8"/>
  <c r="D93" i="8"/>
  <c r="F93" i="8"/>
  <c r="H93" i="8"/>
  <c r="K93" i="8"/>
  <c r="D94" i="8"/>
  <c r="F94" i="8"/>
  <c r="H94" i="8"/>
  <c r="K94" i="8"/>
  <c r="D95" i="8"/>
  <c r="F95" i="8"/>
  <c r="H95" i="8"/>
  <c r="K95" i="8"/>
  <c r="D96" i="8"/>
  <c r="F96" i="8"/>
  <c r="H96" i="8"/>
  <c r="K96" i="8"/>
  <c r="D97" i="8"/>
  <c r="F97" i="8"/>
  <c r="H97" i="8"/>
  <c r="K97" i="8"/>
  <c r="D98" i="8"/>
  <c r="F98" i="8"/>
  <c r="H98" i="8"/>
  <c r="K98" i="8"/>
  <c r="D99" i="8"/>
  <c r="F99" i="8"/>
  <c r="H99" i="8"/>
  <c r="K99" i="8"/>
  <c r="D101" i="8"/>
  <c r="F101" i="8"/>
  <c r="H101" i="8"/>
  <c r="K101" i="8"/>
  <c r="D102" i="8"/>
  <c r="F102" i="8"/>
  <c r="H102" i="8"/>
  <c r="K102" i="8"/>
  <c r="D103" i="8"/>
  <c r="F103" i="8"/>
  <c r="H103" i="8"/>
  <c r="K103" i="8"/>
  <c r="D104" i="8"/>
  <c r="F104" i="8"/>
  <c r="H104" i="8"/>
  <c r="K104" i="8"/>
  <c r="D105" i="8"/>
  <c r="F105" i="8"/>
  <c r="H105" i="8"/>
  <c r="K105" i="8"/>
  <c r="D106" i="8"/>
  <c r="F106" i="8"/>
  <c r="H106" i="8"/>
  <c r="K106" i="8"/>
  <c r="D107" i="8"/>
  <c r="F107" i="8"/>
  <c r="H107" i="8"/>
  <c r="K107" i="8"/>
  <c r="D108" i="8"/>
  <c r="F108" i="8"/>
  <c r="H108" i="8"/>
  <c r="K108" i="8"/>
  <c r="D109" i="8"/>
  <c r="F109" i="8"/>
  <c r="H109" i="8"/>
  <c r="K109" i="8"/>
  <c r="D110" i="8"/>
  <c r="F110" i="8"/>
  <c r="H110" i="8"/>
  <c r="K110" i="8"/>
  <c r="D111" i="8"/>
  <c r="F111" i="8"/>
  <c r="H111" i="8"/>
  <c r="K111" i="8"/>
  <c r="D112" i="8"/>
  <c r="F112" i="8"/>
  <c r="F113" i="8" s="1"/>
  <c r="H112" i="8"/>
  <c r="K112" i="8"/>
  <c r="D113" i="8"/>
  <c r="H113" i="8"/>
  <c r="K113" i="8"/>
  <c r="D114" i="8"/>
  <c r="F114" i="8"/>
  <c r="H114" i="8"/>
  <c r="K114" i="8"/>
  <c r="D115" i="8"/>
  <c r="F115" i="8"/>
  <c r="H115" i="8"/>
  <c r="K115" i="8"/>
  <c r="D116" i="8"/>
  <c r="F116" i="8"/>
  <c r="H116" i="8"/>
  <c r="K116" i="8"/>
  <c r="D117" i="8"/>
  <c r="F117" i="8"/>
  <c r="H117" i="8"/>
  <c r="K117" i="8"/>
  <c r="D118" i="8"/>
  <c r="F118" i="8"/>
  <c r="H118" i="8"/>
  <c r="K118" i="8"/>
  <c r="D119" i="8"/>
  <c r="F119" i="8"/>
  <c r="H119" i="8"/>
  <c r="K119" i="8"/>
  <c r="D120" i="8"/>
  <c r="F120" i="8"/>
  <c r="H120" i="8"/>
  <c r="K120" i="8"/>
  <c r="D121" i="8"/>
  <c r="F121" i="8"/>
  <c r="H121" i="8"/>
  <c r="K121" i="8"/>
  <c r="D122" i="8"/>
  <c r="F122" i="8"/>
  <c r="H122" i="8"/>
  <c r="K122" i="8"/>
  <c r="D123" i="8"/>
  <c r="F123" i="8"/>
  <c r="H123" i="8"/>
  <c r="K123" i="8"/>
  <c r="D124" i="8"/>
  <c r="F124" i="8"/>
  <c r="H124" i="8"/>
  <c r="K124" i="8"/>
  <c r="D125" i="8"/>
  <c r="F125" i="8"/>
  <c r="H125" i="8"/>
  <c r="K125" i="8"/>
  <c r="D126" i="8"/>
  <c r="F126" i="8"/>
  <c r="H126" i="8"/>
  <c r="K126" i="8"/>
  <c r="D127" i="8"/>
  <c r="F127" i="8"/>
  <c r="H127" i="8"/>
  <c r="K127" i="8"/>
  <c r="D128" i="8"/>
  <c r="F128" i="8"/>
  <c r="H128" i="8"/>
  <c r="K128" i="8"/>
  <c r="D129" i="8"/>
  <c r="F129" i="8"/>
  <c r="H129" i="8"/>
  <c r="K129" i="8"/>
  <c r="D130" i="8"/>
  <c r="F130" i="8"/>
  <c r="H130" i="8"/>
  <c r="K130" i="8"/>
  <c r="D131" i="8"/>
  <c r="F131" i="8"/>
  <c r="H131" i="8"/>
  <c r="K131" i="8"/>
  <c r="F134" i="8"/>
  <c r="H134" i="8"/>
  <c r="K134" i="8"/>
  <c r="D135" i="8"/>
  <c r="F135" i="8"/>
  <c r="H135" i="8"/>
  <c r="K135" i="8"/>
  <c r="D136" i="8"/>
  <c r="F136" i="8"/>
  <c r="H136" i="8"/>
  <c r="K136" i="8"/>
  <c r="D137" i="8"/>
  <c r="F137" i="8"/>
  <c r="H137" i="8"/>
  <c r="K137" i="8"/>
  <c r="D138" i="8"/>
  <c r="F138" i="8"/>
  <c r="H138" i="8"/>
  <c r="K138" i="8"/>
  <c r="D152" i="8"/>
  <c r="F152" i="8"/>
  <c r="H152" i="8"/>
  <c r="K152" i="8"/>
  <c r="E33" i="9"/>
  <c r="I33" i="9"/>
  <c r="M33" i="9"/>
  <c r="E34" i="9"/>
  <c r="I34" i="9"/>
  <c r="M34" i="9"/>
  <c r="E35" i="9"/>
  <c r="I35" i="9"/>
  <c r="M35" i="9"/>
  <c r="E36" i="9"/>
  <c r="I36" i="9"/>
  <c r="M36" i="9"/>
  <c r="E37" i="9"/>
  <c r="I37" i="9"/>
  <c r="M37" i="9"/>
  <c r="E38" i="9"/>
  <c r="I38" i="9"/>
  <c r="M38" i="9"/>
  <c r="E39" i="9"/>
  <c r="I39" i="9"/>
  <c r="M39" i="9"/>
  <c r="E40" i="9"/>
  <c r="I40" i="9"/>
  <c r="M40" i="9"/>
  <c r="E41" i="9"/>
  <c r="I41" i="9"/>
  <c r="E42" i="9"/>
  <c r="I42" i="9"/>
  <c r="M42" i="9"/>
  <c r="E43" i="9"/>
  <c r="I43" i="9"/>
  <c r="M43" i="9"/>
  <c r="E44" i="9"/>
  <c r="I44" i="9"/>
  <c r="M44" i="9"/>
  <c r="E46" i="9"/>
  <c r="I46" i="9"/>
  <c r="M46" i="9"/>
  <c r="E47" i="9"/>
  <c r="I47" i="9"/>
  <c r="M47" i="9"/>
  <c r="E48" i="9"/>
  <c r="I48" i="9"/>
  <c r="M48" i="9"/>
  <c r="E49" i="9"/>
  <c r="I49" i="9"/>
  <c r="M49" i="9"/>
  <c r="E50" i="9"/>
  <c r="I50" i="9"/>
  <c r="M50" i="9"/>
  <c r="E51" i="9"/>
  <c r="I51" i="9"/>
  <c r="M51" i="9"/>
  <c r="E52" i="9"/>
  <c r="I52" i="9"/>
  <c r="M52" i="9"/>
  <c r="E53" i="9"/>
  <c r="I53" i="9"/>
  <c r="M53" i="9"/>
  <c r="E54" i="9"/>
  <c r="I54" i="9"/>
  <c r="M54" i="9"/>
  <c r="E55" i="9"/>
  <c r="I55" i="9"/>
  <c r="M55" i="9"/>
  <c r="E56" i="9"/>
  <c r="I56" i="9"/>
  <c r="M56" i="9"/>
  <c r="E57" i="9"/>
  <c r="I57" i="9"/>
  <c r="M57" i="9"/>
  <c r="E59" i="9"/>
  <c r="I59" i="9"/>
  <c r="M59" i="9"/>
  <c r="E60" i="9"/>
  <c r="I60" i="9"/>
  <c r="M60" i="9"/>
  <c r="E61" i="9"/>
  <c r="I61" i="9"/>
  <c r="M61" i="9"/>
  <c r="E62" i="9"/>
  <c r="I62" i="9"/>
  <c r="M62" i="9"/>
  <c r="E63" i="9"/>
  <c r="I63" i="9"/>
  <c r="M63" i="9"/>
  <c r="E64" i="9"/>
  <c r="I64" i="9"/>
  <c r="M64" i="9"/>
  <c r="E65" i="9"/>
  <c r="I65" i="9"/>
  <c r="M65" i="9"/>
  <c r="E66" i="9"/>
  <c r="I66" i="9"/>
  <c r="M66" i="9"/>
  <c r="E67" i="9"/>
  <c r="I67" i="9"/>
  <c r="M67" i="9"/>
  <c r="E68" i="9"/>
  <c r="I68" i="9"/>
  <c r="M68" i="9"/>
  <c r="E69" i="9"/>
  <c r="I69" i="9"/>
  <c r="M69" i="9"/>
  <c r="E70" i="9"/>
  <c r="I70" i="9"/>
  <c r="M70" i="9"/>
  <c r="E72" i="9"/>
  <c r="I72" i="9"/>
  <c r="M72" i="9"/>
  <c r="E73" i="9"/>
  <c r="I73" i="9"/>
  <c r="M73" i="9"/>
  <c r="E74" i="9"/>
  <c r="I74" i="9"/>
  <c r="M74" i="9"/>
  <c r="I75" i="9"/>
  <c r="M75" i="9"/>
  <c r="I76" i="9"/>
  <c r="M76" i="9"/>
  <c r="E77" i="9"/>
  <c r="I77" i="9"/>
  <c r="M77" i="9"/>
  <c r="E78" i="9"/>
  <c r="I78" i="9"/>
  <c r="M78" i="9"/>
  <c r="E80" i="9"/>
  <c r="I80" i="9"/>
  <c r="M80" i="9"/>
  <c r="E81" i="9"/>
  <c r="I81" i="9"/>
  <c r="M81" i="9"/>
  <c r="E82" i="9"/>
  <c r="I82" i="9"/>
  <c r="M82" i="9"/>
  <c r="E83" i="9"/>
  <c r="I83" i="9"/>
  <c r="M83" i="9"/>
  <c r="E85" i="9"/>
  <c r="I85" i="9"/>
  <c r="J85" i="9"/>
  <c r="M85" i="9"/>
  <c r="O85" i="9"/>
  <c r="E86" i="9"/>
  <c r="I86" i="9"/>
  <c r="J86" i="9"/>
  <c r="M86" i="9"/>
  <c r="O86" i="9"/>
  <c r="E87" i="9"/>
  <c r="I87" i="9"/>
  <c r="J87" i="9"/>
  <c r="M87" i="9"/>
  <c r="O87" i="9"/>
  <c r="E88" i="9"/>
  <c r="E97" i="9" s="1"/>
  <c r="I88" i="9"/>
  <c r="J88" i="9"/>
  <c r="M88" i="9"/>
  <c r="O88" i="9"/>
  <c r="E89" i="9"/>
  <c r="I89" i="9"/>
  <c r="J89" i="9"/>
  <c r="M89" i="9"/>
  <c r="O89" i="9"/>
  <c r="E90" i="9"/>
  <c r="I90" i="9"/>
  <c r="J90" i="9"/>
  <c r="M90" i="9"/>
  <c r="O90" i="9"/>
  <c r="E91" i="9"/>
  <c r="I91" i="9"/>
  <c r="J91" i="9"/>
  <c r="M91" i="9"/>
  <c r="O91" i="9"/>
  <c r="E92" i="9"/>
  <c r="I92" i="9"/>
  <c r="J92" i="9"/>
  <c r="M92" i="9"/>
  <c r="O92" i="9"/>
  <c r="E93" i="9"/>
  <c r="I93" i="9"/>
  <c r="J93" i="9"/>
  <c r="M93" i="9"/>
  <c r="O93" i="9"/>
  <c r="E94" i="9"/>
  <c r="I94" i="9"/>
  <c r="M94" i="9"/>
  <c r="O94" i="9"/>
  <c r="E95" i="9"/>
  <c r="I95" i="9"/>
  <c r="M95" i="9"/>
  <c r="O95" i="9"/>
  <c r="E96" i="9"/>
  <c r="I96" i="9"/>
  <c r="M96" i="9"/>
  <c r="O96" i="9"/>
  <c r="E98" i="9"/>
  <c r="I98" i="9"/>
  <c r="M98" i="9"/>
  <c r="O98" i="9"/>
  <c r="E99" i="9"/>
  <c r="I99" i="9"/>
  <c r="M99" i="9"/>
  <c r="O99" i="9"/>
  <c r="E100" i="9"/>
  <c r="I100" i="9"/>
  <c r="M100" i="9"/>
  <c r="O100" i="9"/>
  <c r="E101" i="9"/>
  <c r="I101" i="9"/>
  <c r="M101" i="9"/>
  <c r="O101" i="9"/>
  <c r="E102" i="9"/>
  <c r="I102" i="9"/>
  <c r="M102" i="9"/>
  <c r="O102" i="9"/>
  <c r="E103" i="9"/>
  <c r="I103" i="9"/>
  <c r="M103" i="9"/>
  <c r="O103" i="9"/>
  <c r="E104" i="9"/>
  <c r="I104" i="9"/>
  <c r="M104" i="9"/>
  <c r="O104" i="9"/>
  <c r="E105" i="9"/>
  <c r="I105" i="9"/>
  <c r="M105" i="9"/>
  <c r="O105" i="9"/>
  <c r="E106" i="9"/>
  <c r="I106" i="9"/>
  <c r="M106" i="9"/>
  <c r="O106" i="9"/>
  <c r="E107" i="9"/>
  <c r="I107" i="9"/>
  <c r="J107" i="9"/>
  <c r="M107" i="9"/>
  <c r="O107" i="9"/>
  <c r="E108" i="9"/>
  <c r="I108" i="9"/>
  <c r="J108" i="9"/>
  <c r="M108" i="9"/>
  <c r="O108" i="9"/>
  <c r="E109" i="9"/>
  <c r="I109" i="9"/>
  <c r="J109" i="9"/>
  <c r="M109" i="9"/>
  <c r="O109" i="9"/>
  <c r="V110" i="9"/>
  <c r="E111" i="9"/>
  <c r="F111" i="9" s="1"/>
  <c r="I111" i="9"/>
  <c r="J111" i="9"/>
  <c r="M111" i="9"/>
  <c r="O111" i="9"/>
  <c r="E112" i="9"/>
  <c r="F112" i="9" s="1"/>
  <c r="I112" i="9"/>
  <c r="J112" i="9"/>
  <c r="M112" i="9"/>
  <c r="O112" i="9"/>
  <c r="E113" i="9"/>
  <c r="F113" i="9" s="1"/>
  <c r="I113" i="9"/>
  <c r="J113" i="9"/>
  <c r="K113" i="9" s="1"/>
  <c r="M113" i="9"/>
  <c r="O113" i="9"/>
  <c r="E114" i="9"/>
  <c r="I114" i="9"/>
  <c r="J114" i="9"/>
  <c r="M114" i="9"/>
  <c r="O114" i="9"/>
  <c r="E115" i="9"/>
  <c r="I115" i="9"/>
  <c r="J115" i="9"/>
  <c r="K115" i="9" s="1"/>
  <c r="M115" i="9"/>
  <c r="O115" i="9"/>
  <c r="E116" i="9"/>
  <c r="I116" i="9"/>
  <c r="J116" i="9"/>
  <c r="M116" i="9"/>
  <c r="O116" i="9"/>
  <c r="E117" i="9"/>
  <c r="F117" i="9" s="1"/>
  <c r="I117" i="9"/>
  <c r="J117" i="9"/>
  <c r="M117" i="9"/>
  <c r="O117" i="9"/>
  <c r="E118" i="9"/>
  <c r="F118" i="9"/>
  <c r="I118" i="9"/>
  <c r="J118" i="9"/>
  <c r="K118" i="9" s="1"/>
  <c r="M118" i="9"/>
  <c r="O118" i="9"/>
  <c r="E119" i="9"/>
  <c r="F119" i="9" s="1"/>
  <c r="I119" i="9"/>
  <c r="J119" i="9"/>
  <c r="M119" i="9"/>
  <c r="O119" i="9"/>
  <c r="E120" i="9"/>
  <c r="I120" i="9"/>
  <c r="J120" i="9"/>
  <c r="K120" i="9" s="1"/>
  <c r="M120" i="9"/>
  <c r="O120" i="9"/>
  <c r="E121" i="9"/>
  <c r="F121" i="9" s="1"/>
  <c r="I121" i="9"/>
  <c r="J121" i="9"/>
  <c r="K121" i="9" s="1"/>
  <c r="M121" i="9"/>
  <c r="O121" i="9"/>
  <c r="E122" i="9"/>
  <c r="F122" i="9" s="1"/>
  <c r="I122" i="9"/>
  <c r="J122" i="9"/>
  <c r="M122" i="9"/>
  <c r="O122" i="9"/>
  <c r="E124" i="9"/>
  <c r="I124" i="9"/>
  <c r="J124" i="9"/>
  <c r="M124" i="9"/>
  <c r="O124" i="9"/>
  <c r="E125" i="9"/>
  <c r="F125" i="9" s="1"/>
  <c r="I125" i="9"/>
  <c r="J125" i="9"/>
  <c r="M125" i="9"/>
  <c r="O125" i="9"/>
  <c r="E126" i="9"/>
  <c r="F126" i="9" s="1"/>
  <c r="I126" i="9"/>
  <c r="J126" i="9"/>
  <c r="K126" i="9" s="1"/>
  <c r="M126" i="9"/>
  <c r="O126" i="9"/>
  <c r="E127" i="9"/>
  <c r="F127" i="9" s="1"/>
  <c r="I127" i="9"/>
  <c r="J127" i="9"/>
  <c r="K127" i="9" s="1"/>
  <c r="M127" i="9"/>
  <c r="O127" i="9"/>
  <c r="E128" i="9"/>
  <c r="F128" i="9" s="1"/>
  <c r="I128" i="9"/>
  <c r="J128" i="9"/>
  <c r="K128" i="9" s="1"/>
  <c r="M128" i="9"/>
  <c r="O128" i="9"/>
  <c r="E129" i="9"/>
  <c r="I129" i="9"/>
  <c r="J129" i="9"/>
  <c r="M129" i="9"/>
  <c r="O129" i="9"/>
  <c r="E130" i="9"/>
  <c r="F130" i="9" s="1"/>
  <c r="I130" i="9"/>
  <c r="J130" i="9"/>
  <c r="K130" i="9" s="1"/>
  <c r="M130" i="9"/>
  <c r="O130" i="9"/>
  <c r="E131" i="9"/>
  <c r="F131" i="9"/>
  <c r="I131" i="9"/>
  <c r="J131" i="9"/>
  <c r="K131" i="9" s="1"/>
  <c r="M131" i="9"/>
  <c r="O131" i="9"/>
  <c r="E132" i="9"/>
  <c r="F132" i="9" s="1"/>
  <c r="I132" i="9"/>
  <c r="J132" i="9"/>
  <c r="M132" i="9"/>
  <c r="O132" i="9"/>
  <c r="E133" i="9"/>
  <c r="I133" i="9"/>
  <c r="J133" i="9"/>
  <c r="M133" i="9"/>
  <c r="O133" i="9"/>
  <c r="E134" i="9"/>
  <c r="F134" i="9" s="1"/>
  <c r="I134" i="9"/>
  <c r="J134" i="9"/>
  <c r="M134" i="9"/>
  <c r="O134" i="9"/>
  <c r="E135" i="9"/>
  <c r="I135" i="9"/>
  <c r="J135" i="9"/>
  <c r="M135" i="9"/>
  <c r="O135" i="9"/>
  <c r="G112" i="6"/>
  <c r="G86" i="6"/>
  <c r="F26" i="3"/>
  <c r="F61" i="8"/>
  <c r="J104" i="1"/>
  <c r="M86" i="6"/>
  <c r="I25" i="18" s="1"/>
  <c r="K25" i="18" s="1"/>
  <c r="K119" i="9"/>
  <c r="D74" i="8"/>
  <c r="C99" i="6"/>
  <c r="W28" i="3"/>
  <c r="X28" i="3" s="1"/>
  <c r="X18" i="3"/>
  <c r="F129" i="9"/>
  <c r="M123" i="9" l="1"/>
  <c r="M110" i="9"/>
  <c r="I45" i="9"/>
  <c r="E45" i="9"/>
  <c r="H65" i="1"/>
  <c r="H130" i="1"/>
  <c r="M97" i="9"/>
  <c r="M45" i="9"/>
  <c r="I125" i="6"/>
  <c r="I73" i="6"/>
  <c r="I110" i="9"/>
  <c r="D30" i="7"/>
  <c r="D17" i="7"/>
  <c r="G125" i="6"/>
  <c r="K112" i="6"/>
  <c r="C112" i="6"/>
  <c r="K86" i="6"/>
  <c r="C86" i="6"/>
  <c r="I47" i="6"/>
  <c r="W38" i="3"/>
  <c r="W31" i="3"/>
  <c r="X24" i="3"/>
  <c r="X21" i="3"/>
  <c r="L26" i="3"/>
  <c r="B17" i="16" s="1"/>
  <c r="C17" i="16" s="1"/>
  <c r="F17" i="16" s="1"/>
  <c r="Q13" i="3"/>
  <c r="D15" i="4"/>
  <c r="E91" i="1"/>
  <c r="B91" i="1" s="1"/>
  <c r="O97" i="9"/>
  <c r="M125" i="6"/>
  <c r="I28" i="18" s="1"/>
  <c r="K28" i="18" s="1"/>
  <c r="E112" i="6"/>
  <c r="E73" i="6"/>
  <c r="H100" i="8"/>
  <c r="G56" i="7"/>
  <c r="I112" i="6"/>
  <c r="E86" i="6"/>
  <c r="C60" i="6"/>
  <c r="K125" i="9"/>
  <c r="W25" i="3"/>
  <c r="X19" i="3"/>
  <c r="K116" i="9"/>
  <c r="W16" i="3"/>
  <c r="X16" i="3" s="1"/>
  <c r="G17" i="7"/>
  <c r="E125" i="6"/>
  <c r="M99" i="6"/>
  <c r="I26" i="18" s="1"/>
  <c r="K26" i="18" s="1"/>
  <c r="K73" i="6"/>
  <c r="I97" i="9"/>
  <c r="E71" i="9"/>
  <c r="F100" i="8"/>
  <c r="H61" i="8"/>
  <c r="K99" i="6"/>
  <c r="I60" i="6"/>
  <c r="E60" i="6"/>
  <c r="G60" i="6"/>
  <c r="W35" i="3"/>
  <c r="X31" i="3"/>
  <c r="K117" i="9"/>
  <c r="W17" i="3"/>
  <c r="X17" i="3" s="1"/>
  <c r="E78" i="1"/>
  <c r="X27" i="3"/>
  <c r="F120" i="9"/>
  <c r="K112" i="9"/>
  <c r="K111" i="9"/>
  <c r="H26" i="3"/>
  <c r="F13" i="3"/>
  <c r="S13" i="3"/>
  <c r="H13" i="3"/>
  <c r="F15" i="4"/>
  <c r="E130" i="1"/>
  <c r="B130" i="1" s="1"/>
  <c r="H117" i="1"/>
  <c r="H78" i="1"/>
  <c r="F18" i="2"/>
  <c r="D18" i="2"/>
  <c r="F70" i="2"/>
  <c r="J57" i="2"/>
  <c r="F83" i="2"/>
  <c r="F57" i="2"/>
  <c r="J44" i="2"/>
  <c r="F31" i="2"/>
  <c r="D31" i="2"/>
  <c r="J31" i="2"/>
  <c r="D95" i="7"/>
  <c r="G95" i="7"/>
  <c r="J96" i="2"/>
  <c r="D96" i="2"/>
  <c r="K135" i="9"/>
  <c r="Q39" i="3"/>
  <c r="X38" i="3"/>
  <c r="F39" i="3"/>
  <c r="V39" i="3"/>
  <c r="D139" i="8"/>
  <c r="M136" i="9"/>
  <c r="S39" i="3"/>
  <c r="J18" i="16" s="1"/>
  <c r="K18" i="16" s="1"/>
  <c r="N18" i="16" s="1"/>
  <c r="K134" i="9"/>
  <c r="X37" i="3"/>
  <c r="J143" i="1"/>
  <c r="E143" i="1"/>
  <c r="B143" i="1" s="1"/>
  <c r="D152" i="5"/>
  <c r="J136" i="9"/>
  <c r="K133" i="9"/>
  <c r="W36" i="3"/>
  <c r="X36" i="3" s="1"/>
  <c r="K132" i="9"/>
  <c r="M138" i="6"/>
  <c r="C138" i="6"/>
  <c r="F16" i="23"/>
  <c r="D16" i="23"/>
  <c r="W26" i="3"/>
  <c r="K139" i="8"/>
  <c r="K100" i="8"/>
  <c r="K125" i="6"/>
  <c r="F44" i="2"/>
  <c r="J18" i="2"/>
  <c r="J130" i="1"/>
  <c r="E117" i="1"/>
  <c r="B117" i="1" s="1"/>
  <c r="H104" i="1"/>
  <c r="L39" i="3"/>
  <c r="B18" i="16" s="1"/>
  <c r="C18" i="16" s="1"/>
  <c r="F18" i="16" s="1"/>
  <c r="S26" i="3"/>
  <c r="J17" i="16" s="1"/>
  <c r="K17" i="16" s="1"/>
  <c r="N17" i="16" s="1"/>
  <c r="F133" i="9"/>
  <c r="F116" i="9"/>
  <c r="I58" i="9"/>
  <c r="H87" i="8"/>
  <c r="D43" i="7"/>
  <c r="E138" i="6"/>
  <c r="I99" i="6"/>
  <c r="W30" i="3"/>
  <c r="W39" i="3" s="1"/>
  <c r="J70" i="2"/>
  <c r="K109" i="9"/>
  <c r="J123" i="9"/>
  <c r="I136" i="9"/>
  <c r="K122" i="9"/>
  <c r="F115" i="9"/>
  <c r="O123" i="9"/>
  <c r="M71" i="9"/>
  <c r="M58" i="9"/>
  <c r="G43" i="7"/>
  <c r="G138" i="6"/>
  <c r="K138" i="6"/>
  <c r="M73" i="6"/>
  <c r="I24" i="18" s="1"/>
  <c r="K24" i="18" s="1"/>
  <c r="C73" i="6"/>
  <c r="G73" i="6"/>
  <c r="E47" i="6"/>
  <c r="G47" i="6"/>
  <c r="I34" i="6"/>
  <c r="N128" i="5"/>
  <c r="N139" i="5" s="1"/>
  <c r="D126" i="5"/>
  <c r="F96" i="2"/>
  <c r="D83" i="2"/>
  <c r="D70" i="2"/>
  <c r="H91" i="1"/>
  <c r="O110" i="9"/>
  <c r="E84" i="9"/>
  <c r="G82" i="7"/>
  <c r="G30" i="7"/>
  <c r="G99" i="6"/>
  <c r="I86" i="6"/>
  <c r="D44" i="2"/>
  <c r="J117" i="1"/>
  <c r="O136" i="9"/>
  <c r="K114" i="9"/>
  <c r="I123" i="9"/>
  <c r="E58" i="9"/>
  <c r="H139" i="8"/>
  <c r="F48" i="8"/>
  <c r="C8" i="8"/>
  <c r="E99" i="6"/>
  <c r="D139" i="5"/>
  <c r="K124" i="9"/>
  <c r="X25" i="3"/>
  <c r="Q26" i="3"/>
  <c r="O13" i="3"/>
  <c r="J83" i="2"/>
  <c r="D57" i="2"/>
  <c r="E65" i="1"/>
  <c r="B65" i="1" s="1"/>
  <c r="F135" i="9"/>
  <c r="O39" i="3"/>
  <c r="K129" i="9"/>
  <c r="F124" i="9"/>
  <c r="F114" i="9"/>
  <c r="F110" i="9"/>
  <c r="M84" i="9"/>
  <c r="I84" i="9"/>
  <c r="I71" i="9"/>
  <c r="D56" i="7"/>
  <c r="I138" i="6"/>
  <c r="C125" i="6"/>
  <c r="D113" i="5"/>
  <c r="X35" i="3"/>
  <c r="X20" i="3"/>
  <c r="X15" i="3"/>
  <c r="X14" i="3"/>
  <c r="V26" i="3"/>
  <c r="E104" i="1"/>
  <c r="B104" i="1" s="1"/>
  <c r="J65" i="1"/>
  <c r="F139" i="8"/>
  <c r="H143" i="1"/>
  <c r="F29" i="23"/>
  <c r="N148" i="5"/>
  <c r="N152" i="5" s="1"/>
  <c r="K123" i="9" l="1"/>
  <c r="J33" i="21" s="1"/>
  <c r="K33" i="21" s="1"/>
  <c r="F123" i="9"/>
  <c r="D8" i="8"/>
  <c r="D9" i="8"/>
  <c r="X30" i="3"/>
  <c r="X39" i="3" s="1"/>
  <c r="F136" i="9"/>
  <c r="X26" i="3"/>
  <c r="K136" i="9"/>
  <c r="J34" i="21" s="1"/>
  <c r="K34" i="21" s="1"/>
</calcChain>
</file>

<file path=xl/comments1.xml><?xml version="1.0" encoding="utf-8"?>
<comments xmlns="http://schemas.openxmlformats.org/spreadsheetml/2006/main">
  <authors>
    <author>Gemeinde Obertraubling</author>
    <author>Brauneis Daniel</author>
  </authors>
  <commentList>
    <comment ref="G54" authorId="0" shapeId="0">
      <text>
        <r>
          <rPr>
            <b/>
            <sz val="8"/>
            <color indexed="81"/>
            <rFont val="Tahoma"/>
            <family val="2"/>
          </rPr>
          <t xml:space="preserve">
Zähler ausgewechselt am 01.02.05
</t>
        </r>
      </text>
    </comment>
    <comment ref="C74" authorId="0" shapeId="0">
      <text>
        <r>
          <rPr>
            <b/>
            <sz val="8"/>
            <color indexed="81"/>
            <rFont val="Tahoma"/>
            <family val="2"/>
          </rPr>
          <t xml:space="preserve">
Zählerwechsel</t>
        </r>
      </text>
    </comment>
    <comment ref="G132" authorId="0" shapeId="0">
      <text>
        <r>
          <rPr>
            <b/>
            <sz val="8"/>
            <color indexed="81"/>
            <rFont val="Tahoma"/>
            <family val="2"/>
          </rPr>
          <t>Zählerwechsel:
09.02.2011.
Stand: 171 m³</t>
        </r>
      </text>
    </comment>
    <comment ref="G149" authorId="1" shapeId="0">
      <text>
        <r>
          <rPr>
            <b/>
            <sz val="8"/>
            <color indexed="81"/>
            <rFont val="Tahoma"/>
            <family val="2"/>
          </rPr>
          <t>Zähler nicht zugänglich</t>
        </r>
      </text>
    </comment>
  </commentList>
</comments>
</file>

<file path=xl/comments10.xml><?xml version="1.0" encoding="utf-8"?>
<comments xmlns="http://schemas.openxmlformats.org/spreadsheetml/2006/main">
  <authors>
    <author>Brauneis Daniel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Geschätzt wg. Brand MZH</t>
        </r>
      </text>
    </comment>
  </commentList>
</comments>
</file>

<file path=xl/comments2.xml><?xml version="1.0" encoding="utf-8"?>
<comments xmlns="http://schemas.openxmlformats.org/spreadsheetml/2006/main">
  <authors>
    <author>Gemeinde Obertraubling</author>
  </authors>
  <commentLis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
Neuer Zähler ab
29.11.2006</t>
        </r>
      </text>
    </comment>
    <comment ref="E63" authorId="0" shapeId="0">
      <text>
        <r>
          <rPr>
            <b/>
            <sz val="8"/>
            <color indexed="81"/>
            <rFont val="Tahoma"/>
            <family val="2"/>
          </rPr>
          <t xml:space="preserve">Zählerwechsel:
19.05.2009
Stand: 0000,00
</t>
        </r>
      </text>
    </comment>
  </commentList>
</comments>
</file>

<file path=xl/comments3.xml><?xml version="1.0" encoding="utf-8"?>
<comments xmlns="http://schemas.openxmlformats.org/spreadsheetml/2006/main">
  <authors>
    <author>Gemeinde Obertraubling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>Von E.On
geschätzt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Brauneis Daniel</author>
    <author>Gemeinde Obertraubling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geschätzt !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 xml:space="preserve">geschätzt !
</t>
        </r>
      </text>
    </comment>
    <comment ref="E7" authorId="1" shapeId="0">
      <text>
        <r>
          <rPr>
            <b/>
            <sz val="8"/>
            <color indexed="81"/>
            <rFont val="Tahoma"/>
            <family val="2"/>
          </rPr>
          <t xml:space="preserve">Zähleraustausch am 10.03.2011:
Stand  Alt: 13.868
Stand Neu: 00.000
</t>
        </r>
      </text>
    </comment>
  </commentList>
</comments>
</file>

<file path=xl/comments5.xml><?xml version="1.0" encoding="utf-8"?>
<comments xmlns="http://schemas.openxmlformats.org/spreadsheetml/2006/main">
  <authors>
    <author>Brauneis Daniel</author>
    <author>Gemeinde Obertraubling</author>
  </authors>
  <commentList>
    <comment ref="O4" authorId="0" shapeId="0">
      <text>
        <r>
          <rPr>
            <b/>
            <sz val="8"/>
            <color indexed="81"/>
            <rFont val="Tahoma"/>
            <family val="2"/>
          </rPr>
          <t>- Warmwasser
- Zirkulation
- Strahlungsverluste</t>
        </r>
      </text>
    </comment>
    <comment ref="J120" authorId="1" shapeId="0">
      <text>
        <r>
          <rPr>
            <b/>
            <sz val="8"/>
            <color indexed="81"/>
            <rFont val="Tahoma"/>
            <family val="2"/>
          </rPr>
          <t xml:space="preserve">Ölstandsmesser eingebaut am 23.07.2009
</t>
        </r>
      </text>
    </comment>
  </commentList>
</comments>
</file>

<file path=xl/comments6.xml><?xml version="1.0" encoding="utf-8"?>
<comments xmlns="http://schemas.openxmlformats.org/spreadsheetml/2006/main">
  <authors>
    <author>Gemeinde Obertraubling</author>
  </authors>
  <commentList>
    <comment ref="J118" authorId="0" shapeId="0">
      <text>
        <r>
          <rPr>
            <b/>
            <sz val="8"/>
            <color indexed="81"/>
            <rFont val="Tahoma"/>
            <family val="2"/>
          </rPr>
          <t>WC-Spülung defekt,
Wasser ist durchgelaufen.
Repariert durch Hrn. Nuber</t>
        </r>
      </text>
    </comment>
    <comment ref="M118" authorId="0" shapeId="0">
      <text>
        <r>
          <rPr>
            <b/>
            <sz val="8"/>
            <color indexed="81"/>
            <rFont val="Tahoma"/>
            <family val="2"/>
          </rPr>
          <t>Neuer WMZ installiert am 30.06.2010.
Stand alt: 336308</t>
        </r>
      </text>
    </comment>
    <comment ref="B119" authorId="0" shapeId="0">
      <text>
        <r>
          <rPr>
            <b/>
            <sz val="8"/>
            <color indexed="81"/>
            <rFont val="Tahoma"/>
            <family val="2"/>
          </rPr>
          <t>Zähler konnten nicht abgelesen werden, weil Raum vollgestellt</t>
        </r>
      </text>
    </comment>
    <comment ref="M123" authorId="0" shapeId="0">
      <text>
        <r>
          <rPr>
            <b/>
            <sz val="8"/>
            <color indexed="81"/>
            <rFont val="Tahoma"/>
            <family val="2"/>
          </rPr>
          <t>?
gemeldet:
17,043</t>
        </r>
      </text>
    </comment>
  </commentList>
</comments>
</file>

<file path=xl/comments7.xml><?xml version="1.0" encoding="utf-8"?>
<comments xmlns="http://schemas.openxmlformats.org/spreadsheetml/2006/main">
  <authors>
    <author>Gemeinde Obertraubling</author>
  </authors>
  <commentList>
    <comment ref="C18" authorId="0" shapeId="0">
      <text>
        <r>
          <rPr>
            <b/>
            <u/>
            <sz val="8"/>
            <color indexed="81"/>
            <rFont val="Tahoma"/>
            <family val="2"/>
          </rPr>
          <t>Widerspruch in Ablesezetteln:</t>
        </r>
        <r>
          <rPr>
            <b/>
            <sz val="8"/>
            <color indexed="81"/>
            <rFont val="Tahoma"/>
            <family val="2"/>
          </rPr>
          <t xml:space="preserve">
Zettel1-12.2005: 52908,90 m³
Zettel2-12.2005: 60567,86 m³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u/>
            <sz val="8"/>
            <color indexed="81"/>
            <rFont val="Tahoma"/>
            <family val="2"/>
          </rPr>
          <t>Widerspruch in Ablesezetteln:</t>
        </r>
        <r>
          <rPr>
            <b/>
            <sz val="8"/>
            <color indexed="81"/>
            <rFont val="Tahoma"/>
            <family val="2"/>
          </rPr>
          <t xml:space="preserve">
Zettel1-12.2005: 289 / 1302 m³
Zettel2-12.2005: 1393 / 302 m³</t>
        </r>
      </text>
    </comment>
  </commentList>
</comments>
</file>

<file path=xl/comments8.xml><?xml version="1.0" encoding="utf-8"?>
<comments xmlns="http://schemas.openxmlformats.org/spreadsheetml/2006/main">
  <authors>
    <author>Gemeinde Obertraubling</author>
    <author>Brauneis Daniel</author>
  </authors>
  <commentList>
    <comment ref="E66" authorId="0" shapeId="0">
      <text>
        <r>
          <rPr>
            <b/>
            <sz val="8"/>
            <color indexed="81"/>
            <rFont val="Tahoma"/>
            <family val="2"/>
          </rPr>
          <t xml:space="preserve">
Zählerwechsel 22.06.2006:
Alter Stand: 72.059
Neuer Stand: 0.00</t>
        </r>
      </text>
    </comment>
    <comment ref="H109" authorId="0" shapeId="0">
      <text>
        <r>
          <rPr>
            <sz val="8"/>
            <color indexed="81"/>
            <rFont val="Tahoma"/>
            <family val="2"/>
          </rPr>
          <t>Spülkasten Damen-WC EG defekt, ein Wochenende ist Wasser durchgerauscht</t>
        </r>
      </text>
    </comment>
    <comment ref="E159" authorId="1" shapeId="0">
      <text>
        <r>
          <rPr>
            <b/>
            <sz val="8"/>
            <color indexed="81"/>
            <rFont val="Tahoma"/>
            <family val="2"/>
          </rPr>
          <t>Zählerwechsel:
31.07.2013
Stand Alt: 53.482</t>
        </r>
      </text>
    </comment>
    <comment ref="J188" authorId="1" shapeId="0">
      <text>
        <r>
          <rPr>
            <b/>
            <sz val="8"/>
            <color indexed="81"/>
            <rFont val="Tahoma"/>
            <family val="2"/>
          </rPr>
          <t>Zählerwechsel: 12.10.2015
Alter Stand:   58.069
Neuer Stand: 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Gemeinde Obertraubling</author>
    <author>Brauneis Daniel</author>
  </authors>
  <commentList>
    <comment ref="M4" authorId="0" shapeId="0">
      <text>
        <r>
          <rPr>
            <b/>
            <sz val="8"/>
            <color indexed="81"/>
            <rFont val="Tahoma"/>
            <family val="2"/>
          </rPr>
          <t xml:space="preserve">
= Zählerstand x 30 !!!
</t>
        </r>
      </text>
    </comment>
    <comment ref="L41" authorId="0" shapeId="0">
      <text>
        <r>
          <rPr>
            <b/>
            <sz val="8"/>
            <color indexed="81"/>
            <rFont val="Tahoma"/>
            <family val="2"/>
          </rPr>
          <t xml:space="preserve">
Zählerwechsel !
</t>
        </r>
        <r>
          <rPr>
            <sz val="8"/>
            <color indexed="81"/>
            <rFont val="Tahoma"/>
            <family val="2"/>
          </rPr>
          <t xml:space="preserve">
neuer StromZähler: Nr. 100005</t>
        </r>
      </text>
    </comment>
    <comment ref="E78" authorId="0" shapeId="0">
      <text>
        <r>
          <rPr>
            <b/>
            <sz val="8"/>
            <color indexed="81"/>
            <rFont val="Tahoma"/>
            <family val="2"/>
          </rPr>
          <t xml:space="preserve">
Ursache unbekannt.
Vermutlich Hahn offen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94" authorId="0" shapeId="0">
      <text>
        <r>
          <rPr>
            <b/>
            <sz val="8"/>
            <color indexed="81"/>
            <rFont val="Tahoma"/>
            <family val="2"/>
          </rPr>
          <t>Hr. Fischer hat nicht
abgelesen</t>
        </r>
      </text>
    </comment>
    <comment ref="I108" authorId="0" shapeId="0">
      <text>
        <r>
          <rPr>
            <sz val="8"/>
            <color indexed="81"/>
            <rFont val="Tahoma"/>
            <family val="2"/>
          </rPr>
          <t>Teilw. Thermische Desinfektion des Warmwassers wg. erhöhter Legionellenbildung.
Warmwasser wurde teilw. Täglich 3 Stunden auf 70°C erhitzt, dann einmal wöchentlich für 1 Stunde</t>
        </r>
      </text>
    </comment>
    <comment ref="E109" authorId="0" shapeId="0">
      <text>
        <r>
          <rPr>
            <b/>
            <sz val="8"/>
            <color indexed="81"/>
            <rFont val="Tahoma"/>
            <family val="2"/>
          </rPr>
          <t>Ursache unbekannt.
HM Wührl wird alle Verbrauchsstellen überprüfen und beobachten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</rPr>
          <t>Ursache: defekter Toiletten-Spülkasten.
Werktags hat HM Wührl von Hand behoben, Wochenende ist dieser jedoch durchgelaufen.
Fa. Schmitt hat Defekt behoben</t>
        </r>
      </text>
    </comment>
    <comment ref="V111" authorId="0" shapeId="0">
      <text>
        <r>
          <rPr>
            <b/>
            <sz val="8"/>
            <color indexed="81"/>
            <rFont val="Tahoma"/>
            <family val="2"/>
          </rPr>
          <t>Zähleraustausch am
30.12.2009</t>
        </r>
      </text>
    </comment>
    <comment ref="H158" authorId="1" shapeId="0">
      <text>
        <r>
          <rPr>
            <b/>
            <sz val="8"/>
            <color indexed="81"/>
            <rFont val="Tahoma"/>
            <family val="2"/>
          </rPr>
          <t>WMZ-Wechsel 20.09.2013:
1.402,7 MWh Alt
0,000     MWh Neu</t>
        </r>
      </text>
    </comment>
  </commentList>
</comments>
</file>

<file path=xl/sharedStrings.xml><?xml version="1.0" encoding="utf-8"?>
<sst xmlns="http://schemas.openxmlformats.org/spreadsheetml/2006/main" count="3069" uniqueCount="651">
  <si>
    <t>Objekt</t>
  </si>
  <si>
    <t>Energieverbrauch</t>
  </si>
  <si>
    <t>Datum</t>
  </si>
  <si>
    <t>Strom</t>
  </si>
  <si>
    <t>ZählerNr.</t>
  </si>
  <si>
    <t>Kiga Regenbogen</t>
  </si>
  <si>
    <t>Stand</t>
  </si>
  <si>
    <t>Gas</t>
  </si>
  <si>
    <t xml:space="preserve">Wasser </t>
  </si>
  <si>
    <t>Alte Schule Gebelkofen</t>
  </si>
  <si>
    <t>KiGa Oberhinkofen</t>
  </si>
  <si>
    <t>Öl</t>
  </si>
  <si>
    <t>UV 3</t>
  </si>
  <si>
    <t>UV 4</t>
  </si>
  <si>
    <t>Photovoltaik</t>
  </si>
  <si>
    <t>am 12.12.03 + 3005 l</t>
  </si>
  <si>
    <t>am 20.04.04: +3879l</t>
  </si>
  <si>
    <t>Anschl auf Erdgas im Nov 04/ Bestand 55%</t>
  </si>
  <si>
    <t>Wärme</t>
  </si>
  <si>
    <t>MWh</t>
  </si>
  <si>
    <t>am 28.2.05 +4101 l</t>
  </si>
  <si>
    <t>4 MWE 9 00</t>
  </si>
  <si>
    <t>ausgewechselt Wasser</t>
  </si>
  <si>
    <t>am29.9.05+1350 l= voll</t>
  </si>
  <si>
    <t>Bemerkung</t>
  </si>
  <si>
    <t>150 !!</t>
  </si>
  <si>
    <t>ca. 3000 ltr</t>
  </si>
  <si>
    <t>Zähler-Nr.</t>
  </si>
  <si>
    <t>70-75%</t>
  </si>
  <si>
    <t>ca. 2900 ltr</t>
  </si>
  <si>
    <t>ca. 2500 ltr</t>
  </si>
  <si>
    <t>ca. 900 ltr</t>
  </si>
  <si>
    <t>? Steinb. prüft</t>
  </si>
  <si>
    <t>60%; Bel.Obdachl ab 08.12.05</t>
  </si>
  <si>
    <t xml:space="preserve">am 02.3.= 1008 ltr sofort; </t>
  </si>
  <si>
    <t>Rest 2815 ltr am 07.3.05; voll</t>
  </si>
  <si>
    <t>BayWa+Kern</t>
  </si>
  <si>
    <r>
      <t xml:space="preserve">je 0,4390€; best. bei Kern; </t>
    </r>
    <r>
      <rPr>
        <b/>
        <sz val="8"/>
        <rFont val="MS Sans Serif"/>
        <family val="2"/>
      </rPr>
      <t>25%</t>
    </r>
  </si>
  <si>
    <t>Bereich nicht zugäglich (Jugend! Pfleger ist verständigt)</t>
  </si>
  <si>
    <t>553 kW</t>
  </si>
  <si>
    <t>409 kW</t>
  </si>
  <si>
    <t>121 kW</t>
  </si>
  <si>
    <t>geschl v 24.12.04-09.1.05</t>
  </si>
  <si>
    <t>ca. 2700 ltr</t>
  </si>
  <si>
    <t>neuerZähler  
30047683</t>
  </si>
  <si>
    <t>Zählerwechsel 26.10.07</t>
  </si>
  <si>
    <t>Ausb   2756,7</t>
  </si>
  <si>
    <t>Ausb   22291,6</t>
  </si>
  <si>
    <t>Einb   104533,3</t>
  </si>
  <si>
    <t>Einb  178213,4</t>
  </si>
  <si>
    <t>Z.wechsel am 07.3.07</t>
  </si>
  <si>
    <t xml:space="preserve">gesch.     57069 </t>
  </si>
  <si>
    <t>223 kW</t>
  </si>
  <si>
    <t>ab Sept. 07</t>
  </si>
  <si>
    <t>ca. 3600</t>
  </si>
  <si>
    <t>14170789 (JT/KLJB)</t>
  </si>
  <si>
    <t>ca. 3000</t>
  </si>
  <si>
    <t>ca. 2400</t>
  </si>
  <si>
    <t>Rathaus</t>
  </si>
  <si>
    <t>Strom - Gas - Wasser</t>
  </si>
  <si>
    <t>Stand Strom</t>
  </si>
  <si>
    <t>Verbrauch</t>
  </si>
  <si>
    <t>Stand Gas</t>
  </si>
  <si>
    <t>Stand Wasser</t>
  </si>
  <si>
    <t>Christkindlmarkt</t>
  </si>
  <si>
    <t>Bürgerfest</t>
  </si>
  <si>
    <t>Zählerwechsel</t>
  </si>
  <si>
    <t>Energieverbrauch / Erzeugung Hermann Zierer Schule</t>
  </si>
  <si>
    <t>Wasser</t>
  </si>
  <si>
    <t>BHKW</t>
  </si>
  <si>
    <t>m³</t>
  </si>
  <si>
    <t>KWh</t>
  </si>
  <si>
    <t>Energieerzeugung</t>
  </si>
  <si>
    <t>Betriebsstd.</t>
  </si>
  <si>
    <t>elektr.</t>
  </si>
  <si>
    <t>therm.</t>
  </si>
  <si>
    <t>Zähler links</t>
  </si>
  <si>
    <t>Zähler Mitte</t>
  </si>
  <si>
    <t>Zähler rechts</t>
  </si>
  <si>
    <t>ca. 2200</t>
  </si>
  <si>
    <t>ZählerNr</t>
  </si>
  <si>
    <t>Nr: 5534448</t>
  </si>
  <si>
    <t>Nr.: 3043221</t>
  </si>
  <si>
    <t>neueNr:4672936</t>
  </si>
  <si>
    <t>ca. 2100</t>
  </si>
  <si>
    <t>Zähler defekt !</t>
  </si>
  <si>
    <t>ca. 2050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</si>
  <si>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</si>
  <si>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</si>
  <si>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</si>
  <si>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</si>
  <si>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</si>
  <si>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</si>
  <si>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</si>
  <si>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</si>
  <si>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</si>
  <si>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</si>
  <si>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</si>
  <si>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</si>
  <si>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</si>
  <si>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Neubau: 1998</t>
  </si>
  <si>
    <t>Neu: 3. Gruppe</t>
  </si>
  <si>
    <t>Gesamt-</t>
  </si>
  <si>
    <t>verbrauch</t>
  </si>
  <si>
    <t>im</t>
  </si>
  <si>
    <t>2006</t>
  </si>
  <si>
    <t>2005</t>
  </si>
  <si>
    <t>Stromstand</t>
  </si>
  <si>
    <t>Strom-</t>
  </si>
  <si>
    <t>Alt: 73529// Neu:  12</t>
  </si>
  <si>
    <t>Verbrauch gmdl.Räume</t>
  </si>
  <si>
    <t>Wasser-verbrauch</t>
  </si>
  <si>
    <t>Gas-verbrauch</t>
  </si>
  <si>
    <t>Bauhof</t>
  </si>
  <si>
    <t>Mehrzweckhalle</t>
  </si>
  <si>
    <t>Gas  -  Wasser</t>
  </si>
  <si>
    <t>kW</t>
  </si>
  <si>
    <t>Wasser I</t>
  </si>
  <si>
    <t>Wasser II</t>
  </si>
  <si>
    <t>ca. 2000</t>
  </si>
  <si>
    <t>2004</t>
  </si>
  <si>
    <t>ca. 1800</t>
  </si>
  <si>
    <t>Anbau rechts ZNr. 3043221</t>
  </si>
  <si>
    <t>2008</t>
  </si>
  <si>
    <t>ca. 1300</t>
  </si>
  <si>
    <t>Jugendtreff HT                ZNr. 4672936</t>
  </si>
  <si>
    <t>Jugendtreff NT         ZNr. 4672936</t>
  </si>
  <si>
    <t>Entnahme durch Realschule</t>
  </si>
  <si>
    <t>vom 20.05. - 14.07.2008</t>
  </si>
  <si>
    <t>Tatsächlicher Gasverbrauch MZH</t>
  </si>
  <si>
    <t>ohne Realschule:</t>
  </si>
  <si>
    <t xml:space="preserve">    54.693,11-(269.777/10,31)</t>
  </si>
  <si>
    <t>= 28.526,57 m³</t>
  </si>
  <si>
    <t>und am 30.07.2008.</t>
  </si>
  <si>
    <t>kWh</t>
  </si>
  <si>
    <t>Betankung 08.01.2009: 3.007 Ltr.</t>
  </si>
  <si>
    <t>Aufzug</t>
  </si>
  <si>
    <t>Bereinigt</t>
  </si>
  <si>
    <t>Klimafaktor</t>
  </si>
  <si>
    <t>m³ Gas</t>
  </si>
  <si>
    <t>Ergebnis in kWh</t>
  </si>
  <si>
    <t>Heizung</t>
  </si>
  <si>
    <t>ca. 3500</t>
  </si>
  <si>
    <t>Anteil FFW Heizung</t>
  </si>
  <si>
    <t>Strom   (kWh)</t>
  </si>
  <si>
    <t>bereinigt</t>
  </si>
  <si>
    <t>Wasser:</t>
  </si>
  <si>
    <t>Heizung:</t>
  </si>
  <si>
    <t>Klima-</t>
  </si>
  <si>
    <t>faktor</t>
  </si>
  <si>
    <t>Jahr</t>
  </si>
  <si>
    <t>Strom (kWh)</t>
  </si>
  <si>
    <t>ca. 2930</t>
  </si>
  <si>
    <t>ca. 2280</t>
  </si>
  <si>
    <t xml:space="preserve">            Sicherung war ausgefallen</t>
  </si>
  <si>
    <t>Wärme kommt von Realschule</t>
  </si>
  <si>
    <t>ca.1900</t>
  </si>
  <si>
    <t>Bücherei</t>
  </si>
  <si>
    <t>Hort</t>
  </si>
  <si>
    <t>Wasserzähler</t>
  </si>
  <si>
    <t>Schule</t>
  </si>
  <si>
    <t>Wasser-</t>
  </si>
  <si>
    <t>Ablesung</t>
  </si>
  <si>
    <t>Für</t>
  </si>
  <si>
    <t>WMZ x 1,03 wg.</t>
  </si>
  <si>
    <t>Verlust Fernleitung</t>
  </si>
  <si>
    <t>Zählernummer</t>
  </si>
  <si>
    <t>HY35466254</t>
  </si>
  <si>
    <t>08.181999</t>
  </si>
  <si>
    <t>Zähler</t>
  </si>
  <si>
    <r>
      <t xml:space="preserve">Hort </t>
    </r>
    <r>
      <rPr>
        <b/>
        <sz val="9"/>
        <rFont val="Arial"/>
        <family val="2"/>
      </rPr>
      <t>(ab 09.2009)</t>
    </r>
  </si>
  <si>
    <r>
      <t xml:space="preserve">Bücherei </t>
    </r>
    <r>
      <rPr>
        <b/>
        <sz val="9"/>
        <rFont val="Arial"/>
        <family val="2"/>
      </rPr>
      <t>(ab 09.2009)</t>
    </r>
  </si>
  <si>
    <t>08.179219</t>
  </si>
  <si>
    <t>ca. 1500</t>
  </si>
  <si>
    <t>ca. 1200</t>
  </si>
  <si>
    <t>ca.1800</t>
  </si>
  <si>
    <t>ca. 3400</t>
  </si>
  <si>
    <t>Ausstellung im Sitzungssaal</t>
  </si>
  <si>
    <t>ca. 3280</t>
  </si>
  <si>
    <t>ab Sept. 08</t>
  </si>
  <si>
    <t xml:space="preserve">Musikschule: Heizung ab November </t>
  </si>
  <si>
    <t>an Nutzungszeiten angepasst</t>
  </si>
  <si>
    <t>Abzügl.</t>
  </si>
  <si>
    <t>Hort/Büch.</t>
  </si>
  <si>
    <t>ca. 2770</t>
  </si>
  <si>
    <t>Betankung 01.10.2009: 1.501 Ltr.</t>
  </si>
  <si>
    <t>Lüftungsanlage neu</t>
  </si>
  <si>
    <t>Neue Lüftungsanlage lief über Wochen Tag und Nacht,</t>
  </si>
  <si>
    <t>weil Steuerung nicht funktionierte.</t>
  </si>
  <si>
    <t>Ferienbetrieb 12/2009 wurde von REWAG nicht eingepflegt</t>
  </si>
  <si>
    <t>2009</t>
  </si>
  <si>
    <t>2010</t>
  </si>
  <si>
    <t>Brennerstörungen und Ausfall.Gebäude ausgekühlt</t>
  </si>
  <si>
    <t>(MWh)</t>
  </si>
  <si>
    <t>*</t>
  </si>
  <si>
    <t>bei Abrechnung !</t>
  </si>
  <si>
    <t>11755,9 kW</t>
  </si>
  <si>
    <t>Strom bereinigt</t>
  </si>
  <si>
    <t>(365 Tage)</t>
  </si>
  <si>
    <t>Heizenergie bereinigt 365 T, x Klimaf. (kWh)</t>
  </si>
  <si>
    <t>(Auf Jahresrechnung Rewag stehen 79.211 kWh, in dieser wurde 01/2008 nicht berücksichtigt)</t>
  </si>
  <si>
    <t>Kinderkrippe 1 neu:</t>
  </si>
  <si>
    <t>Kinderkrippe 2 neu:</t>
  </si>
  <si>
    <t>ab 09/2008</t>
  </si>
  <si>
    <t>ab 09/2007</t>
  </si>
  <si>
    <t>Gasverbrauch</t>
  </si>
  <si>
    <t>in m³</t>
  </si>
  <si>
    <t>ergibt kWh</t>
  </si>
  <si>
    <t>Neuer Jugendraum:</t>
  </si>
  <si>
    <t>ab 09.2008:</t>
  </si>
  <si>
    <t>verstellt; Kommandant Hackauf war davon nichts bekannt.</t>
  </si>
  <si>
    <t>Temp. wieder auf 20°C zurückgestellt.</t>
  </si>
  <si>
    <t>ca. 1600</t>
  </si>
  <si>
    <t>Raumtemperaturen an Fernbedienung waren teilweise auf 25°C und 30°C programmiert</t>
  </si>
  <si>
    <t>Heizzeiten teilweise wie normales Wohnobjekt eingestellt</t>
  </si>
  <si>
    <t>Heiz-</t>
  </si>
  <si>
    <t>energie</t>
  </si>
  <si>
    <t>Fernbedienung im Sitzungssaal ist immer wieder auf durchgehenden</t>
  </si>
  <si>
    <t>Tagbetrieb=keine Nachtabsenkung</t>
  </si>
  <si>
    <t>Anpassung an Nutzungszeiten</t>
  </si>
  <si>
    <t>Betankung 08.02.2010:1.900 Liter</t>
  </si>
  <si>
    <t>ca. 3800</t>
  </si>
  <si>
    <t>Betrieb auf "manuell" statt "auto"</t>
  </si>
  <si>
    <t>Heizung wieder an Nutzungszeiten angepasst und auf "auto" : 02.2010</t>
  </si>
  <si>
    <t>Brennerstörungen und Brennerausfall im Dezember 2009: Höherer Heiz- und Stromverbrauch</t>
  </si>
  <si>
    <t>notwendig um ausgekühltes Gebäude wieder aufzuheizen</t>
  </si>
  <si>
    <t>Defekter Spülkasten im Damen-WC (EG) im Sept.2009, ein Wochenende lang ist dort</t>
  </si>
  <si>
    <t>Von Steinhuber geschätzt</t>
  </si>
  <si>
    <r>
      <t xml:space="preserve">Gesamtwärme 2009: </t>
    </r>
    <r>
      <rPr>
        <b/>
        <sz val="10"/>
        <rFont val="MS Sans Serif"/>
        <family val="2"/>
      </rPr>
      <t>297.646 kWh</t>
    </r>
  </si>
  <si>
    <t>Wasserverbrauch</t>
  </si>
  <si>
    <t>lt. Zähler Schule</t>
  </si>
  <si>
    <t>lt. Zwischenzähler</t>
  </si>
  <si>
    <t>Unterschied</t>
  </si>
  <si>
    <t>ca. 3120</t>
  </si>
  <si>
    <t>ca. 2970</t>
  </si>
  <si>
    <t>ca. 2895</t>
  </si>
  <si>
    <t>HM Pammer ist nichts bekannt was den höheren</t>
  </si>
  <si>
    <t>Wasserverbrauch 01-06.2010 erklärt.</t>
  </si>
  <si>
    <t>Toilettenspülungen in Ordnung</t>
  </si>
  <si>
    <t>ca. 2892</t>
  </si>
  <si>
    <t>ab Sept. 10</t>
  </si>
  <si>
    <t>ca. 2865</t>
  </si>
  <si>
    <t>ab 09/2010:</t>
  </si>
  <si>
    <t>1 Raum Hort</t>
  </si>
  <si>
    <t>1 Raum JUT</t>
  </si>
  <si>
    <t>Vollwärmeschutz &amp; neue Fenster</t>
  </si>
  <si>
    <t>ca. 2715</t>
  </si>
  <si>
    <t>ca. 2490</t>
  </si>
  <si>
    <t>Passbildautomat ab 10/2010</t>
  </si>
  <si>
    <t>Verbrauch:</t>
  </si>
  <si>
    <t>kWH</t>
  </si>
  <si>
    <t>2011</t>
  </si>
  <si>
    <t>Erzeugung</t>
  </si>
  <si>
    <t>entspr. ca. 740 kWh/Jahr</t>
  </si>
  <si>
    <t>350 W/h nur Gebläse</t>
  </si>
  <si>
    <t>Kinderkrippe 3 statt JUT:</t>
  </si>
  <si>
    <t>ab 09/2010</t>
  </si>
  <si>
    <t>Betankung 09.11.2010: 1.500 Liter</t>
  </si>
  <si>
    <t>Krippe I</t>
  </si>
  <si>
    <t>Krippe II</t>
  </si>
  <si>
    <t>Krippe III</t>
  </si>
  <si>
    <t>Stand PV</t>
  </si>
  <si>
    <t>Einsp. PV</t>
  </si>
  <si>
    <t>Kindergarten     Oberhinkofen</t>
  </si>
  <si>
    <t>ca. 3540</t>
  </si>
  <si>
    <t>ca. 2760</t>
  </si>
  <si>
    <t>Wärme+Verlust Leitung</t>
  </si>
  <si>
    <t>Wärme bereinigt</t>
  </si>
  <si>
    <t>(kWh)*</t>
  </si>
  <si>
    <t>Passbildautomat ab 10/2010: Verbrauch ca. 750 kWh/Jahr</t>
  </si>
  <si>
    <t>06/2010:</t>
  </si>
  <si>
    <t>WC-Spülung defekt; Wasser ist durchgelaufen</t>
  </si>
  <si>
    <t>Behinderten-WC: Wasser ist durchgelaufen; Schaden behoben durch HM Pammer</t>
  </si>
  <si>
    <t xml:space="preserve"> = Wärme</t>
  </si>
  <si>
    <t>Grundwasser-Überschwemmung im Bauhof-Keller: Pumpen laufen durchgehend</t>
  </si>
  <si>
    <t>Wasserverbrauch ungenau, weil Zähler nur bis 2004 geeicht !</t>
  </si>
  <si>
    <t>das Wasser durchgelaufen (41 m³ Verbrauch 09/2009).</t>
  </si>
  <si>
    <t>Stromverbrauch 2010:  Kommandant Hackauf kontaktiert: er weiß nichts ungewöhnliches, außer:</t>
  </si>
  <si>
    <t xml:space="preserve"> - Neuer Server inkl. Gebläse</t>
  </si>
  <si>
    <t xml:space="preserve"> - evtl. öftere Nutzung der Räume inkl. Herd/Ofenbenutzung 2010</t>
  </si>
  <si>
    <t>HM Pammer hat zunächst keine Ursache für den erhöhten Verbrauch</t>
  </si>
  <si>
    <t>feststellen können. Ursache war ein selten genutztes Behinderten-WC, in dem</t>
  </si>
  <si>
    <t>das Wasser durchgelaufen ist.</t>
  </si>
  <si>
    <t>ca. 2265</t>
  </si>
  <si>
    <t>FFW Obertraubling</t>
  </si>
  <si>
    <t>FFW Niedertraubling</t>
  </si>
  <si>
    <t>Gaszähler</t>
  </si>
  <si>
    <t>FFW Gebelkofen</t>
  </si>
  <si>
    <t>FFW Oberhinkofen</t>
  </si>
  <si>
    <t>Zähler   58811</t>
  </si>
  <si>
    <t>Verbrauch kWh</t>
  </si>
  <si>
    <t>Zähler    26435897</t>
  </si>
  <si>
    <t>Zähler 1103119057</t>
  </si>
  <si>
    <t>Zähler 2101625984</t>
  </si>
  <si>
    <t>Zähler 2100051556</t>
  </si>
  <si>
    <t>Zähler 1100144871</t>
  </si>
  <si>
    <t>Zähler 1100173440</t>
  </si>
  <si>
    <t>Zähler 2100036623</t>
  </si>
  <si>
    <t>gesamt</t>
  </si>
  <si>
    <t>in MWh</t>
  </si>
  <si>
    <t>in kWh</t>
  </si>
  <si>
    <t>Stromverbrauch</t>
  </si>
  <si>
    <t>WMZ FFW Stand</t>
  </si>
  <si>
    <t>WMZ FFW Verbrauch</t>
  </si>
  <si>
    <t xml:space="preserve">Stromverbrauch </t>
  </si>
  <si>
    <t>WMZ Wohnung</t>
  </si>
  <si>
    <t>Stand in MWh</t>
  </si>
  <si>
    <t>Verbrauch in kWh</t>
  </si>
  <si>
    <t>Wasser        m³</t>
  </si>
  <si>
    <t>Neue Heizung ab 19.02.2011</t>
  </si>
  <si>
    <t>Wohnung m³</t>
  </si>
  <si>
    <t>FFW m³</t>
  </si>
  <si>
    <t>Zählerstände von Rewag ermittelt</t>
  </si>
  <si>
    <t>Klima-faktor</t>
  </si>
  <si>
    <t>Heizenergie-verbrauch (kWh)</t>
  </si>
  <si>
    <t>Strom       (kWh)</t>
  </si>
  <si>
    <t>Heizenergie-verbrauch    Gesamt (kWh)</t>
  </si>
  <si>
    <t>Heizenergie bereinigt;             365 Tage (kWh)</t>
  </si>
  <si>
    <t>Klima-  faktor</t>
  </si>
  <si>
    <t>Anteil FFW   am Gas</t>
  </si>
  <si>
    <t>2009: Heizungsfernbedienung wurde von 20°C auf 31°C Raumtemperatur</t>
  </si>
  <si>
    <t>Geschätzt; Verbrauch ca. 3.200 Liter, x Brennwert 10 x Klimafaktor 1,04</t>
  </si>
  <si>
    <t>Geschätzt; Verbrauch ca. 2.900 Liter, x Brennwert 10 x Klimafaktor  1,06</t>
  </si>
  <si>
    <t xml:space="preserve">ab 2009 </t>
  </si>
  <si>
    <t>Heizenergie    bereinigt (kWh)</t>
  </si>
  <si>
    <t>ca. 1660</t>
  </si>
  <si>
    <t>Verbrauch: 4.095 Liter x Brennwert 10 x Klimafaktor 0,93</t>
  </si>
  <si>
    <t>Neuer Heizkörper (3m lang) im Waschraum</t>
  </si>
  <si>
    <t>ab 2009</t>
  </si>
  <si>
    <t>Mehr Reinigungen der Fahrzeuge und Maschinen</t>
  </si>
  <si>
    <t>ca. 4230</t>
  </si>
  <si>
    <r>
      <t xml:space="preserve">Gesamtwärme 2010: </t>
    </r>
    <r>
      <rPr>
        <b/>
        <sz val="10"/>
        <rFont val="MS Sans Serif"/>
        <family val="2"/>
      </rPr>
      <t>323.190 kWh</t>
    </r>
  </si>
  <si>
    <t>ca. 4080</t>
  </si>
  <si>
    <t>ca. 4020</t>
  </si>
  <si>
    <t>ca. 3885</t>
  </si>
  <si>
    <t>Abgelesen</t>
  </si>
  <si>
    <t>Wasserzähler-Wechsel</t>
  </si>
  <si>
    <t>ca. 3876</t>
  </si>
  <si>
    <t>für</t>
  </si>
  <si>
    <t>Mai-Juli</t>
  </si>
  <si>
    <t>Juni-Juli</t>
  </si>
  <si>
    <t>ca. 3825</t>
  </si>
  <si>
    <t>ab Ende Okt. Brennt Außenbeleuchtung die ganze Nacht</t>
  </si>
  <si>
    <t>4800 0008 0525        (gemeindl Räume)</t>
  </si>
  <si>
    <t>4800 0175 1695 (Räume DJK)</t>
  </si>
  <si>
    <t>ca. 3200</t>
  </si>
  <si>
    <t>2012</t>
  </si>
  <si>
    <t>ca. 2850</t>
  </si>
  <si>
    <t>H2O: 153 m³</t>
  </si>
  <si>
    <t>09/2011: Spülkasten Erw.toilette defekt: Wasser durchgerauscht</t>
  </si>
  <si>
    <t>Wasserzählerstand:</t>
  </si>
  <si>
    <t>Heizenergie (kWh)</t>
  </si>
  <si>
    <t>Verbrauch (kWh)</t>
  </si>
  <si>
    <t>2013</t>
  </si>
  <si>
    <t>Strom          ZNr. 5534448</t>
  </si>
  <si>
    <t>H2O: 529 / 278</t>
  </si>
  <si>
    <t>H2O: 14</t>
  </si>
  <si>
    <t>H2O: 13</t>
  </si>
  <si>
    <t>Energieerzeugung durch PV-Anlagen</t>
  </si>
  <si>
    <t>Alte Schule</t>
  </si>
  <si>
    <t>FFW Ndtr</t>
  </si>
  <si>
    <t>FFW Gebk</t>
  </si>
  <si>
    <t>FFW Ohi</t>
  </si>
  <si>
    <t>KiGa Rgbg</t>
  </si>
  <si>
    <t>KiGa Ohi</t>
  </si>
  <si>
    <t>MZH</t>
  </si>
  <si>
    <t>Gebäude</t>
  </si>
  <si>
    <t>Summe:</t>
  </si>
  <si>
    <t>Nutzung der MZH durch Schulkinder--&gt; Mehr Strom/Heizung/Wasser</t>
  </si>
  <si>
    <t>Wasser 2010:</t>
  </si>
  <si>
    <t>Stärkere Auslastung der MZH als in Vorjahren;</t>
  </si>
  <si>
    <t>Sanierung Kegelbahn ca. 3 Wochen</t>
  </si>
  <si>
    <t>Stromverbrauch 2011:</t>
  </si>
  <si>
    <t>Gesamtwärme 2011:</t>
  </si>
  <si>
    <t>303.000 kWh</t>
  </si>
  <si>
    <t>lt. WMZ</t>
  </si>
  <si>
    <t>Verbrauch: 2.956 Liter x Brennwert 10 x Klimafaktor 1,11</t>
  </si>
  <si>
    <t>Strom &amp;</t>
  </si>
  <si>
    <t>Wärme 2011:</t>
  </si>
  <si>
    <t>ca. 4340</t>
  </si>
  <si>
    <t>Tiefkühltruhe ab 04/2012 im Jugendraum</t>
  </si>
  <si>
    <t>Stromversorgung für Bau der neuen Fahrzeughalle</t>
  </si>
  <si>
    <t>ab Sept. 12</t>
  </si>
  <si>
    <t xml:space="preserve">statt EKG neue </t>
  </si>
  <si>
    <t>KiGa-Gruppe</t>
  </si>
  <si>
    <t>ab 09/2012: Hausmeisterwohnung ist neue EKG !</t>
  </si>
  <si>
    <t>Stromzähler HT</t>
  </si>
  <si>
    <t>Stromzähler NT</t>
  </si>
  <si>
    <t>EKG in kWh</t>
  </si>
  <si>
    <t>EKG</t>
  </si>
  <si>
    <t>Neue Hortgruppe ab 09/2012</t>
  </si>
  <si>
    <t>Legionellen-</t>
  </si>
  <si>
    <t>Anpassung</t>
  </si>
  <si>
    <t>WW+Zirkulation</t>
  </si>
  <si>
    <t>Legionellenschaltung ab 10/2012 !</t>
  </si>
  <si>
    <t>Heizung auf "manuellen Betrieb" !</t>
  </si>
  <si>
    <t>Schlüssel hat Fa.Buschmann</t>
  </si>
  <si>
    <t>2014</t>
  </si>
  <si>
    <t>Regler seit unbest.Zeit auf Sonne/Sonne</t>
  </si>
  <si>
    <t>HY31708815</t>
  </si>
  <si>
    <t>H2O: 45</t>
  </si>
  <si>
    <t>Bau der neuen Fahrzeughalle</t>
  </si>
  <si>
    <t>H2O: 25</t>
  </si>
  <si>
    <t>Wasserverbrauch 2012:</t>
  </si>
  <si>
    <t>Defekte Zisternenpumpe--&gt; Toiletten mussten mit Trinkwasser</t>
  </si>
  <si>
    <t>betrieben werden.</t>
  </si>
  <si>
    <t>H2O: 639 / 342</t>
  </si>
  <si>
    <t>Stromverbrauch ab 2010: Neuer Server mit Gebläse verbraucht um die 4.000 kWh/Jahr</t>
  </si>
  <si>
    <t>Heizverbrauch steigt ab 2012 wegen Einstellungsproblem der Heizung EKG i.V.m. Fernbedienung FFW</t>
  </si>
  <si>
    <t xml:space="preserve"> - Heizungstotalausfall über 1 Wochenende</t>
  </si>
  <si>
    <t xml:space="preserve"> - w. Legionellen 16 Std. tgl. auf 60°C</t>
  </si>
  <si>
    <t>Übergangsgruppe EKG:</t>
  </si>
  <si>
    <t>ab 09/2012</t>
  </si>
  <si>
    <t>Wärme 2012:</t>
  </si>
  <si>
    <t>Wg. Legionellen 16 Std. tgl. Warmwasser &amp; Zirkulation auf 60°C</t>
  </si>
  <si>
    <t>abzgl.Container (Realschule)</t>
  </si>
  <si>
    <t>Gesamtwärme 2012:</t>
  </si>
  <si>
    <t>Gas 2012:</t>
  </si>
  <si>
    <t>Hackschnitzelheizung war lange Zeit defekt--&gt; beide Gebäude mussten</t>
  </si>
  <si>
    <t>mit Gas beheizt werden</t>
  </si>
  <si>
    <t>Wärme (MWh)</t>
  </si>
  <si>
    <t>nachspei-</t>
  </si>
  <si>
    <t>sung</t>
  </si>
  <si>
    <t>Verbrauch: 3.497 Liter x Brennwert 10 x Klimafaktor 1,05</t>
  </si>
  <si>
    <t>310.400 kWh</t>
  </si>
  <si>
    <t>Mehrverbrauch Wärme/Strom von Hrn.Hofmeister nicht erklärbar</t>
  </si>
  <si>
    <t>Ausbau DG für neue Gruppe</t>
  </si>
  <si>
    <t>Großer Kühlschrank zum absperren im Jugendraum</t>
  </si>
  <si>
    <t>Bauarbeiten</t>
  </si>
  <si>
    <t>Krippe IV</t>
  </si>
  <si>
    <t>ab Sept. 13</t>
  </si>
  <si>
    <t>Wärme MWh Gesamt</t>
  </si>
  <si>
    <t>Wärme MWh KiGa</t>
  </si>
  <si>
    <t>Wärme MWh Keller</t>
  </si>
  <si>
    <t>Wärme MWh Wohnung</t>
  </si>
  <si>
    <t>Verbrauch kWh  Keller</t>
  </si>
  <si>
    <t>Verbrauch kWh  Wohnung</t>
  </si>
  <si>
    <t>Verbrauch kWh Gesamt</t>
  </si>
  <si>
    <t>entspricht ca. Pellets (kg)</t>
  </si>
  <si>
    <t>Sehr trockener Monat: Viel gießen</t>
  </si>
  <si>
    <t>Verbrauch kWh KiGa (Heizung)</t>
  </si>
  <si>
    <t>Verbrauch kWh KiGa (WW)</t>
  </si>
  <si>
    <t>Verbrauch kWh KiGa GESAMT</t>
  </si>
  <si>
    <t>Wärme 2011</t>
  </si>
  <si>
    <t>Strom 2011</t>
  </si>
  <si>
    <t>Wärme 2012</t>
  </si>
  <si>
    <t>Wärme 2013</t>
  </si>
  <si>
    <t>Strom 2012</t>
  </si>
  <si>
    <t>Strom 2013</t>
  </si>
  <si>
    <t>unbereinigt</t>
  </si>
  <si>
    <t>Wärmeverbrauch bereinigt der Vorjahre:</t>
  </si>
  <si>
    <t>Stromverbrauch der Vorjahre:</t>
  </si>
  <si>
    <t>09/2013: Heizungsregelung defekt: Durchgehende Beheizung</t>
  </si>
  <si>
    <t>Stromzähler nicht ablesbar weil Schrank zugestellt</t>
  </si>
  <si>
    <t>2x Wahlen</t>
  </si>
  <si>
    <t>Regelung kaputt: durchgeheizt.Neue Regelung 3-4 Tage in Werkbetrieb (5:30-22:00) + 2x Wahlen</t>
  </si>
  <si>
    <t>2013: von 10/2012 bis 09/2013: 91 m³</t>
  </si>
  <si>
    <t>Bauarbeiten DG</t>
  </si>
  <si>
    <t>Für Monat</t>
  </si>
  <si>
    <t>Jugendtreff Obertraubling</t>
  </si>
  <si>
    <t>FFW &amp; JUT</t>
  </si>
  <si>
    <t>Heizlüfter in Küche: Heizkörper seit 18 Jahren nicht benutzt, jetzt wird er gebraucht</t>
  </si>
  <si>
    <t>Schlüssel nicht greifbar</t>
  </si>
  <si>
    <t>Licht geht nicht</t>
  </si>
  <si>
    <t>Zähler-Nr.: 1100509028</t>
  </si>
  <si>
    <t>H2O: 174 m³</t>
  </si>
  <si>
    <t>H2O: 69</t>
  </si>
  <si>
    <t>H2O: 33</t>
  </si>
  <si>
    <t>2015</t>
  </si>
  <si>
    <t>2016</t>
  </si>
  <si>
    <t>Strom 180</t>
  </si>
  <si>
    <t>(Bezug)</t>
  </si>
  <si>
    <t>Strom 280</t>
  </si>
  <si>
    <t>(Lieferung)</t>
  </si>
  <si>
    <t>PV</t>
  </si>
  <si>
    <t>Gekaufter</t>
  </si>
  <si>
    <t>Eigenverbrauch</t>
  </si>
  <si>
    <t>Verkaufter</t>
  </si>
  <si>
    <t>PV Erzeugung</t>
  </si>
  <si>
    <t>FFW Otr.</t>
  </si>
  <si>
    <t>FFW + JUT</t>
  </si>
  <si>
    <t>Brand Heizungsraum</t>
  </si>
  <si>
    <t>H2O: 708 / 352</t>
  </si>
  <si>
    <t>H2O: 40 m³</t>
  </si>
  <si>
    <t>Verbrauch: 35.455 kWh x Klimafaktor 1,0</t>
  </si>
  <si>
    <t>FFW Otr ALT</t>
  </si>
  <si>
    <t>FFW / JUT Otr.</t>
  </si>
  <si>
    <t>Lüftungsanlagen liefen im Sommer öfters wg.</t>
  </si>
  <si>
    <t>Beschwerden der Sportler wg. schlechter Luft</t>
  </si>
  <si>
    <t>Gründe für teilweisen Anstieg des Verbrauchs:</t>
  </si>
  <si>
    <t>Neues Gebäude Kinderhort/Bücherei ab 09/2009 + Erweiterung Hort 09/2012</t>
  </si>
  <si>
    <t>Jährliche Erweiterungen im Gebäude Kindergarten Regenbogen</t>
  </si>
  <si>
    <t>Intensivere Nutzung der Mehrzweckhalle seit Neubau Realschule durch Schulsport</t>
  </si>
  <si>
    <t>Erfüllung von Vorgaben zur Verhinderung der Legionellenbildung in Schule und Kindergärten: Warmwasser muss täglich</t>
  </si>
  <si>
    <t xml:space="preserve">(auch an Wochenenden und Ferien) mind. 16 Stunden lang auf mind. 60°C gehalten und durch Zirkulationsleitungen gepumpt werden </t>
  </si>
  <si>
    <t>+</t>
  </si>
  <si>
    <t>Erweiterung FFW Gebelkofen 2012</t>
  </si>
  <si>
    <t>Neubau FFW + JUT Obertraubling 2013</t>
  </si>
  <si>
    <t>Sanierung und Ausbau Dachgeschoss KiGa St.Michael 2013</t>
  </si>
  <si>
    <t xml:space="preserve"> --&gt; Regelung kaputt: 12/2012 bis 02/2013. Absenkbetrieb hat nicht funktioniert: Durchgeheizt.</t>
  </si>
  <si>
    <t>Kinderkrippe 4 neu:</t>
  </si>
  <si>
    <t>ab 09/2013</t>
  </si>
  <si>
    <t>Nicht ermittelbar wegen Brand</t>
  </si>
  <si>
    <t xml:space="preserve"> --&gt; PV Stromertrag</t>
  </si>
  <si>
    <t>Ertrag:</t>
  </si>
  <si>
    <t>Verkauft:</t>
  </si>
  <si>
    <t>Gekauft:</t>
  </si>
  <si>
    <t xml:space="preserve">ab 2014: </t>
  </si>
  <si>
    <t>Fernwirkanlage (PC…)</t>
  </si>
  <si>
    <t>HK1 war von 5:00 bis 21:30 TÄGLICH eingestellt !</t>
  </si>
  <si>
    <t>Kesselstörung</t>
  </si>
  <si>
    <t>Gießen</t>
  </si>
  <si>
    <t>Brand Mehrzweckhalle 2013</t>
  </si>
  <si>
    <t>Erweiterung Kinderhort 2014</t>
  </si>
  <si>
    <t>Neuer Kindergarten ASS ab 09/2014</t>
  </si>
  <si>
    <t>Kindergarten ASS</t>
  </si>
  <si>
    <t>Legionellenuntersuchung</t>
  </si>
  <si>
    <t>3 zusätzliche Leuchtstoffröhren im Büro Ziegaus ab 16.10.2014</t>
  </si>
  <si>
    <t>Erstbau:</t>
  </si>
  <si>
    <t>09/2009</t>
  </si>
  <si>
    <t>Erweiterung:</t>
  </si>
  <si>
    <t>09/2012</t>
  </si>
  <si>
    <t>09/2014</t>
  </si>
  <si>
    <t>Heizung war im Dauerbetrieb…</t>
  </si>
  <si>
    <t>ab 04.11.2014: Kellerheizkreis eingeschaltet</t>
  </si>
  <si>
    <t>Hort (Gr. I + II)</t>
  </si>
  <si>
    <t>Hort (Gr. III + IV)</t>
  </si>
  <si>
    <t>Hortgr. I</t>
  </si>
  <si>
    <t>Hortgr. II</t>
  </si>
  <si>
    <t>Hortgr. III + IV</t>
  </si>
  <si>
    <r>
      <t>Wärme (</t>
    </r>
    <r>
      <rPr>
        <b/>
        <sz val="9"/>
        <color rgb="FF0070C0"/>
        <rFont val="Arial"/>
        <family val="2"/>
      </rPr>
      <t>kWh</t>
    </r>
    <r>
      <rPr>
        <b/>
        <sz val="9"/>
        <rFont val="Arial"/>
        <family val="2"/>
      </rPr>
      <t>)</t>
    </r>
  </si>
  <si>
    <t>Gesamt</t>
  </si>
  <si>
    <t>nur FFW</t>
  </si>
  <si>
    <t>nur JUT</t>
  </si>
  <si>
    <t>Heizung (kWh)</t>
  </si>
  <si>
    <t>H2O: 77 m³</t>
  </si>
  <si>
    <t>H2O: 46</t>
  </si>
  <si>
    <t>H2O: 93</t>
  </si>
  <si>
    <t>Bauarbeiten Sanierung + Ausbau DG zur neuen Gruppe. Wagner-Wohnung Heizung+Pumpe über KiGa-Zähler</t>
  </si>
  <si>
    <t>Verbrauch: 26.909 kWh x Klimafaktor 1,12</t>
  </si>
  <si>
    <t>Wohnung</t>
  </si>
  <si>
    <t>Sozialraum</t>
  </si>
  <si>
    <t>KiGa</t>
  </si>
  <si>
    <t xml:space="preserve"> - 1 Woche Sozialwohnung mitgeheizt wg.evtl. Belegung durch Obdachlosen</t>
  </si>
  <si>
    <t>ab 04.11.2014: Kellerheizkreis eingeschaltet wg. Nutzung als Personalraum und Medienraum für Kinder,</t>
  </si>
  <si>
    <t xml:space="preserve"> bzw. Sozialwohnung. Wagner-Wohnung Heizung+Pumpe über KiGa-Zähler</t>
  </si>
  <si>
    <t>Lt. Frau Biermeier Wärmeverbrauch 2012 unerklärlich. Eingangstüre stand meistens offen: Heizkörper daneben hatte dadurch hohe Verluste.</t>
  </si>
  <si>
    <t>Druckspüler defekt an WC. Wasser ist dort durchgelaufen</t>
  </si>
  <si>
    <t>Ab Ende April: DG gedämmt</t>
  </si>
  <si>
    <t>Solarvor-</t>
  </si>
  <si>
    <t>lauf (m³)</t>
  </si>
  <si>
    <t>Zählerwechsel. Alter Zähler Stand: 336,308 lt. Frau Maier…</t>
  </si>
  <si>
    <t>Lt. Hr.Wührl ist Klospülung nach Absperrung eine Woche durchgelaufen</t>
  </si>
  <si>
    <t>Zählerwechsel PV am 12.10.2015</t>
  </si>
  <si>
    <t>Neuer Stand</t>
  </si>
  <si>
    <t>Neuer großer Kühlschrank statt Getränkeautomat</t>
  </si>
  <si>
    <t>Kein</t>
  </si>
  <si>
    <t>Schlüssel</t>
  </si>
  <si>
    <t>2017</t>
  </si>
  <si>
    <t>2018</t>
  </si>
  <si>
    <t>zugestellt</t>
  </si>
  <si>
    <t>Flüchtlinge</t>
  </si>
  <si>
    <t>H2O: 9</t>
  </si>
  <si>
    <t>H2O: 111</t>
  </si>
  <si>
    <t>H2O: 88</t>
  </si>
  <si>
    <t>Regelmäßige Spülung aller Zapfstellen wg. Legionellen</t>
  </si>
  <si>
    <t>Gesamtwärme 2015:</t>
  </si>
  <si>
    <t>310.100 kWh</t>
  </si>
  <si>
    <t>2015-2016</t>
  </si>
  <si>
    <t>Am 28.01.2016 Temperatur von 24°C auf 26°C umgestellt wg. Kälte im Turnhallen-Trakt !</t>
  </si>
  <si>
    <t>Heizungsprobleme</t>
  </si>
  <si>
    <t>Stromverbrauch ab 2014:</t>
  </si>
  <si>
    <t>Weiteres großes Kühlgerät für Getränke/Eiswürfel</t>
  </si>
  <si>
    <t>Neuer großer Kühlschrank + Getränkeautomat !!</t>
  </si>
  <si>
    <t>Verbrauch: 29.870 kWh x Klimafaktor 1,05</t>
  </si>
  <si>
    <t>Heimatmuseum Oberhinkofen</t>
  </si>
  <si>
    <t>für 25 Jahre</t>
  </si>
  <si>
    <t>HHSt.:   0.3211.6329</t>
  </si>
  <si>
    <t>Baustelle</t>
  </si>
  <si>
    <t>Wärme 2015</t>
  </si>
  <si>
    <t>Neubau ab 09/2016</t>
  </si>
  <si>
    <t>(Verkauf)</t>
  </si>
  <si>
    <t>PV-</t>
  </si>
  <si>
    <t>Davon</t>
  </si>
  <si>
    <t>Verbrauch PV</t>
  </si>
  <si>
    <t>ab 06.10.: Heizzeit am Montag auf 0:00 Uhr gestellt (3 Stunden früher)</t>
  </si>
  <si>
    <t>Nutzungszeiten:</t>
  </si>
  <si>
    <t>tgl. 7:00 - 16:30</t>
  </si>
  <si>
    <t>Tagbetrieb</t>
  </si>
  <si>
    <t>H2O:</t>
  </si>
  <si>
    <t>Heizzeiten um eine Stunde tgl. erweitert</t>
  </si>
  <si>
    <t>Gesamtwärme 2016:</t>
  </si>
  <si>
    <t>Gesamtwärme 2017:</t>
  </si>
  <si>
    <t>Gesamtwärme 2018:</t>
  </si>
  <si>
    <t>336.600 kWh</t>
  </si>
  <si>
    <t>H2O: 102</t>
  </si>
  <si>
    <t>H2O: 130</t>
  </si>
  <si>
    <t>H20: 23</t>
  </si>
  <si>
    <t>H20:</t>
  </si>
  <si>
    <t>Klima-      faktor</t>
  </si>
  <si>
    <t>(kWh)</t>
  </si>
  <si>
    <t>Heizung       bereinigt</t>
  </si>
  <si>
    <t>für Monat</t>
  </si>
  <si>
    <t>2016:</t>
  </si>
  <si>
    <t>Strom &amp; Gas für Neubau Sozialgebäude</t>
  </si>
  <si>
    <t>und Heizkörper</t>
  </si>
  <si>
    <t>Fußbodenheizungen</t>
  </si>
  <si>
    <t>Verbrauch: 32.646 kWh x Klimafaktor 1,02</t>
  </si>
  <si>
    <t>nur JUT !!</t>
  </si>
  <si>
    <t>JUT</t>
  </si>
  <si>
    <t>Zähler nicht ablesbar wg. Getränkekisten</t>
  </si>
  <si>
    <t>Ab 26.07. läuft Zirkulationspumpe durchgehend wg. 'Legionellen (stehendes Wasser vermeiden)</t>
  </si>
  <si>
    <t>Außenanlagen Fa. Artinger</t>
  </si>
  <si>
    <t>Wasser läuft durch in Herrrentoilette</t>
  </si>
  <si>
    <t>Legionellen !!</t>
  </si>
  <si>
    <t>Wasserschaden Heizraum: Bautrockner: 312 kWh</t>
  </si>
  <si>
    <t>Bautrockner (insgesamt 312 kWh) wg. Wasserschaden Heizraum</t>
  </si>
  <si>
    <t xml:space="preserve"> </t>
  </si>
  <si>
    <t>Erweiterung…</t>
  </si>
  <si>
    <t>H2O: 123</t>
  </si>
  <si>
    <t>H2O: 10</t>
  </si>
  <si>
    <t>H20: 37</t>
  </si>
  <si>
    <t>Rappelkiste</t>
  </si>
  <si>
    <t>Ab Januar: 2x Yoga bis 20:00 Uhr (Mo+Di),</t>
  </si>
  <si>
    <t>Mi: bis 17:00 Uhr lt. Frau Meister</t>
  </si>
  <si>
    <t>Gaszählertausch: 09.11.2017</t>
  </si>
  <si>
    <t>H2O Neubau</t>
  </si>
  <si>
    <t>2017:</t>
  </si>
  <si>
    <t>Strom &amp; Gas &amp; Wasser für Neubau Sozialgebäude</t>
  </si>
  <si>
    <t>Verbrauch: 30.157 kWh x Klimafaktor 1,01</t>
  </si>
  <si>
    <t>326.500 kWh</t>
  </si>
  <si>
    <t>Heizungsregelung defekt, Monteur hat kurzfristig auf Handbetrieb umgestellt, Kessel heizt durchgehend auf 60°C, Heizkörper werden bei Bedarf auf- und wieder zugedreht.</t>
  </si>
  <si>
    <t>öftere Nutzung des Gebäudes mit entsprechend höherem Wärmebedarf</t>
  </si>
  <si>
    <t>1. Kommandant Prüglmeier kann sich erhöhten Verbrauch nicht erklären. Fahrzeuge/Geräte/Feste haben sich von Menge und Umfang zu Vorjahren nicht verändert.</t>
  </si>
  <si>
    <t>Defekte Zisternenpumpe--&gt; Toiletten mussten mit Trinkwasser betrieben werden</t>
  </si>
  <si>
    <t>Wasserverbrauch ab 2015:</t>
  </si>
  <si>
    <t>Toiletten werden mit Leitungswasser betrieben, nicht mehr mit Regenwasser</t>
  </si>
  <si>
    <t>ab 2016</t>
  </si>
  <si>
    <t>ab 2015</t>
  </si>
  <si>
    <t>Matschanlage im Garten --&gt; höherer Wasserverbrauch</t>
  </si>
  <si>
    <t>Bücherei-Heizregelung war wegen Defekt durchgehend auf Tagbetrieb!</t>
  </si>
  <si>
    <t>2009/2010</t>
  </si>
  <si>
    <t>Defekte Toilettenspülkästen</t>
  </si>
  <si>
    <t>Reinigung Laufbahn, Sanierungsarbeiten</t>
  </si>
  <si>
    <t>Defekt in Lüftungsanlage: Durchgehende Erwärmung der Turnhalle</t>
  </si>
  <si>
    <t>mehrere Samstage KiGa Betrieb</t>
  </si>
  <si>
    <t>lt. Kommandant steigende Einsätze: Tore sind öfters offen, dadurch kühlt Halle mehr aus</t>
  </si>
  <si>
    <t>Wärme Neubau</t>
  </si>
  <si>
    <t>Zähler Neu:</t>
  </si>
  <si>
    <t>Zähler Alt:  2100055864</t>
  </si>
  <si>
    <t>Gaszählerwechsel: 06.03.2018, Stand Alt: 11.022, Stand Neu: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</si>
</sst>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[Red]\-#,##0\ "/>
    <numFmt numFmtId="165" formatCode="0.000"/>
    <numFmt numFmtId="166" formatCode="General\ \k\W"/>
    <numFmt numFmtId="167" formatCode="0_ ;[Red]\-0\ "/>
    <numFmt numFmtId="168" formatCode="#,##0.000"/>
    <numFmt numFmtId="169" formatCode="0.0000"/>
    <numFmt numFmtId="170" formatCode="#,##0.0"/>
  </numFmts>
  <fonts count="67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7"/>
      <name val="MS Sans Serif"/>
      <family val="2"/>
    </font>
    <font>
      <sz val="10"/>
      <color indexed="10"/>
      <name val="MS Sans Serif"/>
      <family val="2"/>
    </font>
    <font>
      <sz val="8"/>
      <name val="MS Sans Serif"/>
      <family val="2"/>
    </font>
    <font>
      <i/>
      <sz val="10"/>
      <name val="MS Sans Serif"/>
      <family val="2"/>
    </font>
    <font>
      <i/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MS Sans Serif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8.5"/>
      <color indexed="10"/>
      <name val="MS Sans Serif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.5"/>
      <name val="MS Sans Serif"/>
      <family val="2"/>
    </font>
    <font>
      <b/>
      <sz val="9"/>
      <name val="MS Sans Serif"/>
      <family val="2"/>
    </font>
    <font>
      <b/>
      <sz val="14"/>
      <name val="MS Sans Serif"/>
      <family val="2"/>
    </font>
    <font>
      <sz val="14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7"/>
      <name val="Arial"/>
      <family val="2"/>
    </font>
    <font>
      <sz val="9"/>
      <name val="MS Sans Serif"/>
      <family val="2"/>
    </font>
    <font>
      <b/>
      <u/>
      <sz val="8"/>
      <color indexed="81"/>
      <name val="Tahoma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sz val="7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3.5"/>
      <name val="Arial"/>
      <family val="2"/>
    </font>
    <font>
      <sz val="10"/>
      <color rgb="FFFF0000"/>
      <name val="MS Sans Serif"/>
      <family val="2"/>
    </font>
    <font>
      <sz val="10"/>
      <color rgb="FFFF0000"/>
      <name val="Arial"/>
      <family val="2"/>
    </font>
    <font>
      <b/>
      <u/>
      <sz val="13.5"/>
      <name val="MS Sans Serif"/>
      <family val="2"/>
    </font>
    <font>
      <b/>
      <sz val="9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8.5"/>
      <color rgb="FFFF0000"/>
      <name val="Arial"/>
      <family val="2"/>
    </font>
    <font>
      <b/>
      <sz val="8.5"/>
      <color rgb="FFFF0000"/>
      <name val="MS Sans Serif"/>
      <family val="2"/>
    </font>
    <font>
      <sz val="8.5"/>
      <name val="MS Sans Serif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name val="MS Sans Serif"/>
      <family val="2"/>
    </font>
    <font>
      <b/>
      <sz val="9"/>
      <color rgb="FF0070C0"/>
      <name val="Arial"/>
      <family val="2"/>
    </font>
    <font>
      <sz val="7.5"/>
      <name val="MS Sans Serif"/>
      <family val="2"/>
    </font>
    <font>
      <b/>
      <sz val="10"/>
      <name val="MS Sans Serif"/>
    </font>
  </fonts>
  <fills count="5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2" fillId="0" borderId="1" xfId="0" applyFont="1" applyBorder="1"/>
    <xf numFmtId="9" fontId="0" fillId="0" borderId="1" xfId="1" applyNumberFormat="1" applyFont="1" applyBorder="1"/>
    <xf numFmtId="9" fontId="0" fillId="0" borderId="1" xfId="0" applyNumberFormat="1" applyBorder="1"/>
    <xf numFmtId="0" fontId="0" fillId="0" borderId="1" xfId="0" applyNumberFormat="1" applyBorder="1"/>
    <xf numFmtId="164" fontId="0" fillId="0" borderId="1" xfId="0" applyNumberFormat="1" applyBorder="1"/>
    <xf numFmtId="0" fontId="0" fillId="0" borderId="2" xfId="0" applyFill="1" applyBorder="1"/>
    <xf numFmtId="164" fontId="0" fillId="0" borderId="1" xfId="0" applyNumberFormat="1" applyFill="1" applyBorder="1"/>
    <xf numFmtId="164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0" applyFont="1" applyBorder="1"/>
    <xf numFmtId="14" fontId="0" fillId="0" borderId="3" xfId="0" applyNumberFormat="1" applyBorder="1"/>
    <xf numFmtId="0" fontId="0" fillId="0" borderId="3" xfId="0" applyBorder="1"/>
    <xf numFmtId="1" fontId="0" fillId="0" borderId="1" xfId="0" applyNumberFormat="1" applyFill="1" applyBorder="1"/>
    <xf numFmtId="0" fontId="0" fillId="0" borderId="3" xfId="0" applyFill="1" applyBorder="1"/>
    <xf numFmtId="0" fontId="0" fillId="0" borderId="0" xfId="0" applyBorder="1"/>
    <xf numFmtId="0" fontId="0" fillId="0" borderId="3" xfId="0" applyBorder="1" applyAlignment="1">
      <alignment horizontal="center"/>
    </xf>
    <xf numFmtId="1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2" borderId="1" xfId="0" applyFont="1" applyFill="1" applyBorder="1"/>
    <xf numFmtId="0" fontId="5" fillId="0" borderId="1" xfId="0" applyFont="1" applyBorder="1"/>
    <xf numFmtId="0" fontId="0" fillId="3" borderId="1" xfId="0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0" fillId="4" borderId="1" xfId="0" applyNumberFormat="1" applyFill="1" applyBorder="1"/>
    <xf numFmtId="9" fontId="0" fillId="4" borderId="1" xfId="0" applyNumberFormat="1" applyFill="1" applyBorder="1"/>
    <xf numFmtId="14" fontId="9" fillId="0" borderId="1" xfId="0" applyNumberFormat="1" applyFont="1" applyFill="1" applyBorder="1"/>
    <xf numFmtId="0" fontId="9" fillId="0" borderId="1" xfId="0" applyFont="1" applyFill="1" applyBorder="1"/>
    <xf numFmtId="0" fontId="0" fillId="0" borderId="14" xfId="0" applyBorder="1"/>
    <xf numFmtId="0" fontId="9" fillId="0" borderId="1" xfId="0" applyFont="1" applyBorder="1"/>
    <xf numFmtId="0" fontId="0" fillId="0" borderId="1" xfId="0" applyBorder="1" applyAlignment="1">
      <alignment horizontal="right"/>
    </xf>
    <xf numFmtId="14" fontId="9" fillId="0" borderId="1" xfId="0" applyNumberFormat="1" applyFont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0" fontId="16" fillId="0" borderId="1" xfId="0" applyFont="1" applyBorder="1"/>
    <xf numFmtId="14" fontId="17" fillId="5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6" fillId="0" borderId="1" xfId="0" applyFont="1" applyFill="1" applyBorder="1"/>
    <xf numFmtId="0" fontId="17" fillId="0" borderId="1" xfId="0" applyFont="1" applyBorder="1" applyAlignment="1">
      <alignment horizontal="center"/>
    </xf>
    <xf numFmtId="0" fontId="17" fillId="6" borderId="1" xfId="0" applyFont="1" applyFill="1" applyBorder="1"/>
    <xf numFmtId="0" fontId="15" fillId="7" borderId="1" xfId="0" applyFont="1" applyFill="1" applyBorder="1" applyAlignment="1">
      <alignment horizontal="center"/>
    </xf>
    <xf numFmtId="0" fontId="0" fillId="0" borderId="15" xfId="0" applyBorder="1"/>
    <xf numFmtId="0" fontId="0" fillId="8" borderId="4" xfId="0" applyFill="1" applyBorder="1"/>
    <xf numFmtId="0" fontId="16" fillId="0" borderId="4" xfId="0" applyFont="1" applyBorder="1" applyAlignment="1">
      <alignment horizontal="center"/>
    </xf>
    <xf numFmtId="0" fontId="0" fillId="0" borderId="16" xfId="0" applyBorder="1"/>
    <xf numFmtId="14" fontId="6" fillId="0" borderId="1" xfId="0" applyNumberFormat="1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19" fillId="0" borderId="1" xfId="0" applyFont="1" applyFill="1" applyBorder="1"/>
    <xf numFmtId="0" fontId="10" fillId="0" borderId="1" xfId="0" applyFont="1" applyFill="1" applyBorder="1" applyAlignment="1">
      <alignment horizontal="right"/>
    </xf>
    <xf numFmtId="0" fontId="0" fillId="8" borderId="3" xfId="0" applyFill="1" applyBorder="1"/>
    <xf numFmtId="0" fontId="0" fillId="8" borderId="1" xfId="0" applyFill="1" applyBorder="1"/>
    <xf numFmtId="0" fontId="0" fillId="8" borderId="0" xfId="0" applyFill="1"/>
    <xf numFmtId="0" fontId="0" fillId="8" borderId="2" xfId="0" applyFill="1" applyBorder="1"/>
    <xf numFmtId="0" fontId="2" fillId="2" borderId="7" xfId="0" applyFont="1" applyFill="1" applyBorder="1"/>
    <xf numFmtId="0" fontId="0" fillId="2" borderId="1" xfId="0" applyFill="1" applyBorder="1" applyAlignment="1">
      <alignment horizontal="left"/>
    </xf>
    <xf numFmtId="0" fontId="0" fillId="2" borderId="5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0" xfId="0" applyFill="1"/>
    <xf numFmtId="0" fontId="20" fillId="2" borderId="1" xfId="0" applyFont="1" applyFill="1" applyBorder="1"/>
    <xf numFmtId="166" fontId="20" fillId="2" borderId="1" xfId="0" applyNumberFormat="1" applyFont="1" applyFill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20" fillId="2" borderId="1" xfId="0" applyFont="1" applyFill="1" applyBorder="1" applyAlignment="1">
      <alignment horizontal="center"/>
    </xf>
    <xf numFmtId="0" fontId="2" fillId="8" borderId="7" xfId="0" applyFont="1" applyFill="1" applyBorder="1"/>
    <xf numFmtId="0" fontId="0" fillId="8" borderId="1" xfId="0" applyFill="1" applyBorder="1" applyAlignment="1">
      <alignment horizontal="left"/>
    </xf>
    <xf numFmtId="0" fontId="0" fillId="8" borderId="5" xfId="0" applyFill="1" applyBorder="1"/>
    <xf numFmtId="0" fontId="0" fillId="8" borderId="3" xfId="0" applyFill="1" applyBorder="1" applyAlignment="1">
      <alignment horizontal="center"/>
    </xf>
    <xf numFmtId="14" fontId="0" fillId="2" borderId="1" xfId="0" applyNumberFormat="1" applyFill="1" applyBorder="1"/>
    <xf numFmtId="0" fontId="0" fillId="9" borderId="4" xfId="0" applyFill="1" applyBorder="1"/>
    <xf numFmtId="0" fontId="0" fillId="9" borderId="1" xfId="0" applyFill="1" applyBorder="1"/>
    <xf numFmtId="0" fontId="0" fillId="4" borderId="4" xfId="0" applyFill="1" applyBorder="1"/>
    <xf numFmtId="0" fontId="0" fillId="10" borderId="1" xfId="0" applyFill="1" applyBorder="1"/>
    <xf numFmtId="0" fontId="0" fillId="10" borderId="4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" xfId="0" applyFill="1" applyBorder="1" applyAlignment="1">
      <alignment horizontal="center"/>
    </xf>
    <xf numFmtId="0" fontId="0" fillId="9" borderId="5" xfId="0" applyFill="1" applyBorder="1"/>
    <xf numFmtId="0" fontId="0" fillId="9" borderId="0" xfId="0" applyFill="1"/>
    <xf numFmtId="0" fontId="0" fillId="4" borderId="3" xfId="0" applyFill="1" applyBorder="1"/>
    <xf numFmtId="0" fontId="0" fillId="4" borderId="7" xfId="0" applyFill="1" applyBorder="1"/>
    <xf numFmtId="0" fontId="0" fillId="4" borderId="5" xfId="0" applyFill="1" applyBorder="1"/>
    <xf numFmtId="0" fontId="0" fillId="10" borderId="19" xfId="0" applyFill="1" applyBorder="1"/>
    <xf numFmtId="0" fontId="0" fillId="10" borderId="14" xfId="0" applyFill="1" applyBorder="1" applyAlignment="1">
      <alignment horizontal="center"/>
    </xf>
    <xf numFmtId="0" fontId="0" fillId="10" borderId="20" xfId="0" applyFill="1" applyBorder="1"/>
    <xf numFmtId="0" fontId="0" fillId="10" borderId="21" xfId="0" applyFill="1" applyBorder="1"/>
    <xf numFmtId="0" fontId="0" fillId="10" borderId="0" xfId="0" applyFill="1"/>
    <xf numFmtId="0" fontId="20" fillId="9" borderId="1" xfId="0" applyFont="1" applyFill="1" applyBorder="1" applyAlignment="1">
      <alignment horizontal="center"/>
    </xf>
    <xf numFmtId="49" fontId="20" fillId="9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10" borderId="1" xfId="0" applyFont="1" applyFill="1" applyBorder="1"/>
    <xf numFmtId="0" fontId="0" fillId="11" borderId="1" xfId="0" applyFill="1" applyBorder="1"/>
    <xf numFmtId="0" fontId="21" fillId="11" borderId="1" xfId="0" applyFont="1" applyFill="1" applyBorder="1" applyAlignment="1">
      <alignment horizontal="center"/>
    </xf>
    <xf numFmtId="14" fontId="22" fillId="0" borderId="1" xfId="0" applyNumberFormat="1" applyFont="1" applyBorder="1"/>
    <xf numFmtId="14" fontId="22" fillId="0" borderId="1" xfId="0" applyNumberFormat="1" applyFont="1" applyFill="1" applyBorder="1"/>
    <xf numFmtId="0" fontId="22" fillId="0" borderId="0" xfId="0" applyFont="1"/>
    <xf numFmtId="0" fontId="22" fillId="0" borderId="22" xfId="0" applyFont="1" applyBorder="1"/>
    <xf numFmtId="14" fontId="22" fillId="2" borderId="1" xfId="0" applyNumberFormat="1" applyFont="1" applyFill="1" applyBorder="1"/>
    <xf numFmtId="0" fontId="23" fillId="2" borderId="1" xfId="0" applyFont="1" applyFill="1" applyBorder="1"/>
    <xf numFmtId="14" fontId="22" fillId="11" borderId="1" xfId="0" applyNumberFormat="1" applyFont="1" applyFill="1" applyBorder="1"/>
    <xf numFmtId="49" fontId="2" fillId="11" borderId="1" xfId="0" applyNumberFormat="1" applyFont="1" applyFill="1" applyBorder="1" applyAlignment="1">
      <alignment horizontal="center"/>
    </xf>
    <xf numFmtId="0" fontId="0" fillId="11" borderId="16" xfId="0" applyFill="1" applyBorder="1"/>
    <xf numFmtId="0" fontId="21" fillId="12" borderId="1" xfId="0" applyFont="1" applyFill="1" applyBorder="1" applyAlignment="1">
      <alignment horizontal="center"/>
    </xf>
    <xf numFmtId="0" fontId="21" fillId="12" borderId="0" xfId="0" applyFont="1" applyFill="1" applyAlignment="1">
      <alignment horizontal="center"/>
    </xf>
    <xf numFmtId="1" fontId="0" fillId="3" borderId="1" xfId="0" applyNumberFormat="1" applyFill="1" applyBorder="1"/>
    <xf numFmtId="1" fontId="0" fillId="4" borderId="1" xfId="0" applyNumberFormat="1" applyFill="1" applyBorder="1"/>
    <xf numFmtId="1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0" fontId="2" fillId="1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/>
    <xf numFmtId="0" fontId="0" fillId="12" borderId="1" xfId="0" applyFill="1" applyBorder="1"/>
    <xf numFmtId="0" fontId="0" fillId="12" borderId="0" xfId="0" applyFill="1"/>
    <xf numFmtId="0" fontId="0" fillId="11" borderId="1" xfId="0" applyFill="1" applyBorder="1" applyAlignment="1">
      <alignment horizontal="right"/>
    </xf>
    <xf numFmtId="0" fontId="2" fillId="11" borderId="1" xfId="0" applyFont="1" applyFill="1" applyBorder="1" applyAlignment="1">
      <alignment horizontal="center"/>
    </xf>
    <xf numFmtId="9" fontId="0" fillId="4" borderId="1" xfId="1" applyNumberFormat="1" applyFont="1" applyFill="1" applyBorder="1"/>
    <xf numFmtId="0" fontId="0" fillId="4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4" fillId="0" borderId="0" xfId="0" applyFont="1" applyFill="1"/>
    <xf numFmtId="0" fontId="18" fillId="8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14" fontId="17" fillId="8" borderId="1" xfId="0" applyNumberFormat="1" applyFont="1" applyFill="1" applyBorder="1" applyAlignment="1">
      <alignment horizontal="center"/>
    </xf>
    <xf numFmtId="49" fontId="18" fillId="8" borderId="1" xfId="0" applyNumberFormat="1" applyFont="1" applyFill="1" applyBorder="1" applyAlignment="1">
      <alignment horizontal="center"/>
    </xf>
    <xf numFmtId="0" fontId="18" fillId="12" borderId="1" xfId="0" applyFont="1" applyFill="1" applyBorder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9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2" fillId="0" borderId="0" xfId="0" applyFont="1" applyFill="1"/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8" fontId="2" fillId="4" borderId="1" xfId="0" applyNumberFormat="1" applyFont="1" applyFill="1" applyBorder="1" applyAlignment="1">
      <alignment horizontal="right"/>
    </xf>
    <xf numFmtId="0" fontId="9" fillId="8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33" fillId="0" borderId="4" xfId="0" applyFont="1" applyBorder="1"/>
    <xf numFmtId="0" fontId="24" fillId="13" borderId="2" xfId="0" applyFont="1" applyFill="1" applyBorder="1" applyAlignment="1">
      <alignment horizontal="center"/>
    </xf>
    <xf numFmtId="0" fontId="9" fillId="0" borderId="0" xfId="0" applyFont="1" applyFill="1"/>
    <xf numFmtId="14" fontId="2" fillId="0" borderId="1" xfId="0" applyNumberFormat="1" applyFont="1" applyBorder="1"/>
    <xf numFmtId="14" fontId="2" fillId="0" borderId="1" xfId="0" applyNumberFormat="1" applyFont="1" applyFill="1" applyBorder="1"/>
    <xf numFmtId="4" fontId="9" fillId="0" borderId="1" xfId="0" applyNumberFormat="1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center"/>
    </xf>
    <xf numFmtId="0" fontId="2" fillId="14" borderId="1" xfId="0" applyFont="1" applyFill="1" applyBorder="1" applyAlignment="1">
      <alignment horizontal="right"/>
    </xf>
    <xf numFmtId="0" fontId="2" fillId="1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5" fillId="8" borderId="1" xfId="0" applyFont="1" applyFill="1" applyBorder="1"/>
    <xf numFmtId="0" fontId="6" fillId="8" borderId="1" xfId="0" applyFont="1" applyFill="1" applyBorder="1"/>
    <xf numFmtId="0" fontId="2" fillId="2" borderId="1" xfId="0" applyFont="1" applyFill="1" applyBorder="1"/>
    <xf numFmtId="0" fontId="2" fillId="11" borderId="1" xfId="0" applyFont="1" applyFill="1" applyBorder="1" applyAlignment="1">
      <alignment horizontal="right"/>
    </xf>
    <xf numFmtId="0" fontId="0" fillId="5" borderId="1" xfId="0" applyFill="1" applyBorder="1"/>
    <xf numFmtId="0" fontId="0" fillId="5" borderId="2" xfId="0" applyFill="1" applyBorder="1"/>
    <xf numFmtId="0" fontId="2" fillId="4" borderId="0" xfId="0" applyFont="1" applyFill="1"/>
    <xf numFmtId="0" fontId="2" fillId="5" borderId="1" xfId="0" applyFont="1" applyFill="1" applyBorder="1"/>
    <xf numFmtId="167" fontId="0" fillId="0" borderId="0" xfId="0" applyNumberFormat="1" applyBorder="1"/>
    <xf numFmtId="49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/>
    <xf numFmtId="0" fontId="2" fillId="0" borderId="24" xfId="0" applyFont="1" applyBorder="1"/>
    <xf numFmtId="0" fontId="0" fillId="2" borderId="3" xfId="0" applyFill="1" applyBorder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/>
    <xf numFmtId="0" fontId="17" fillId="7" borderId="1" xfId="0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14" fontId="37" fillId="0" borderId="1" xfId="0" applyNumberFormat="1" applyFont="1" applyBorder="1"/>
    <xf numFmtId="14" fontId="17" fillId="0" borderId="1" xfId="0" applyNumberFormat="1" applyFont="1" applyFill="1" applyBorder="1" applyAlignment="1">
      <alignment horizontal="center"/>
    </xf>
    <xf numFmtId="14" fontId="37" fillId="0" borderId="1" xfId="0" applyNumberFormat="1" applyFont="1" applyFill="1" applyBorder="1"/>
    <xf numFmtId="0" fontId="17" fillId="0" borderId="1" xfId="0" applyFont="1" applyFill="1" applyBorder="1"/>
    <xf numFmtId="0" fontId="17" fillId="0" borderId="0" xfId="0" applyFont="1" applyFill="1"/>
    <xf numFmtId="1" fontId="17" fillId="4" borderId="1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7" fillId="15" borderId="1" xfId="0" applyFont="1" applyFill="1" applyBorder="1"/>
    <xf numFmtId="0" fontId="17" fillId="8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12" borderId="0" xfId="0" applyFont="1" applyFill="1" applyAlignment="1">
      <alignment horizontal="center"/>
    </xf>
    <xf numFmtId="2" fontId="0" fillId="0" borderId="1" xfId="0" applyNumberFormat="1" applyBorder="1"/>
    <xf numFmtId="2" fontId="0" fillId="0" borderId="4" xfId="0" applyNumberFormat="1" applyBorder="1"/>
    <xf numFmtId="0" fontId="18" fillId="0" borderId="0" xfId="0" applyFont="1"/>
    <xf numFmtId="0" fontId="13" fillId="0" borderId="0" xfId="0" applyFont="1"/>
    <xf numFmtId="0" fontId="13" fillId="5" borderId="25" xfId="0" applyFont="1" applyFill="1" applyBorder="1"/>
    <xf numFmtId="0" fontId="17" fillId="5" borderId="26" xfId="0" applyFont="1" applyFill="1" applyBorder="1"/>
    <xf numFmtId="0" fontId="18" fillId="5" borderId="26" xfId="0" applyFont="1" applyFill="1" applyBorder="1"/>
    <xf numFmtId="0" fontId="18" fillId="5" borderId="24" xfId="0" applyFont="1" applyFill="1" applyBorder="1"/>
    <xf numFmtId="0" fontId="13" fillId="5" borderId="27" xfId="0" applyFont="1" applyFill="1" applyBorder="1"/>
    <xf numFmtId="0" fontId="17" fillId="5" borderId="28" xfId="0" applyFont="1" applyFill="1" applyBorder="1"/>
    <xf numFmtId="0" fontId="18" fillId="5" borderId="28" xfId="0" applyFont="1" applyFill="1" applyBorder="1"/>
    <xf numFmtId="0" fontId="18" fillId="5" borderId="29" xfId="0" applyFont="1" applyFill="1" applyBorder="1"/>
    <xf numFmtId="0" fontId="13" fillId="5" borderId="26" xfId="0" applyFont="1" applyFill="1" applyBorder="1"/>
    <xf numFmtId="0" fontId="13" fillId="5" borderId="28" xfId="0" applyFont="1" applyFill="1" applyBorder="1"/>
    <xf numFmtId="0" fontId="39" fillId="5" borderId="28" xfId="0" applyFont="1" applyFill="1" applyBorder="1"/>
    <xf numFmtId="0" fontId="17" fillId="5" borderId="0" xfId="0" applyFont="1" applyFill="1" applyBorder="1"/>
    <xf numFmtId="0" fontId="13" fillId="5" borderId="0" xfId="0" applyFont="1" applyFill="1"/>
    <xf numFmtId="0" fontId="40" fillId="0" borderId="30" xfId="0" applyFont="1" applyBorder="1"/>
    <xf numFmtId="0" fontId="40" fillId="12" borderId="30" xfId="0" applyFont="1" applyFill="1" applyBorder="1"/>
    <xf numFmtId="0" fontId="40" fillId="12" borderId="31" xfId="0" applyFont="1" applyFill="1" applyBorder="1"/>
    <xf numFmtId="0" fontId="40" fillId="8" borderId="31" xfId="0" applyFont="1" applyFill="1" applyBorder="1"/>
    <xf numFmtId="0" fontId="40" fillId="13" borderId="30" xfId="0" applyFont="1" applyFill="1" applyBorder="1"/>
    <xf numFmtId="0" fontId="40" fillId="4" borderId="30" xfId="0" applyFont="1" applyFill="1" applyBorder="1"/>
    <xf numFmtId="0" fontId="40" fillId="3" borderId="30" xfId="0" applyFont="1" applyFill="1" applyBorder="1"/>
    <xf numFmtId="0" fontId="40" fillId="3" borderId="24" xfId="0" applyFont="1" applyFill="1" applyBorder="1"/>
    <xf numFmtId="0" fontId="40" fillId="0" borderId="31" xfId="0" applyFont="1" applyBorder="1"/>
    <xf numFmtId="0" fontId="40" fillId="12" borderId="32" xfId="0" applyFont="1" applyFill="1" applyBorder="1"/>
    <xf numFmtId="0" fontId="40" fillId="9" borderId="31" xfId="0" applyFont="1" applyFill="1" applyBorder="1"/>
    <xf numFmtId="0" fontId="15" fillId="8" borderId="0" xfId="0" applyFont="1" applyFill="1" applyAlignment="1">
      <alignment horizontal="center"/>
    </xf>
    <xf numFmtId="0" fontId="40" fillId="13" borderId="31" xfId="0" applyFont="1" applyFill="1" applyBorder="1"/>
    <xf numFmtId="0" fontId="40" fillId="4" borderId="31" xfId="0" applyFont="1" applyFill="1" applyBorder="1"/>
    <xf numFmtId="0" fontId="15" fillId="0" borderId="16" xfId="0" applyFont="1" applyBorder="1"/>
    <xf numFmtId="0" fontId="15" fillId="12" borderId="1" xfId="0" applyFont="1" applyFill="1" applyBorder="1"/>
    <xf numFmtId="0" fontId="40" fillId="9" borderId="1" xfId="0" applyFont="1" applyFill="1" applyBorder="1"/>
    <xf numFmtId="0" fontId="15" fillId="8" borderId="1" xfId="0" applyFont="1" applyFill="1" applyBorder="1"/>
    <xf numFmtId="0" fontId="40" fillId="13" borderId="1" xfId="0" applyFont="1" applyFill="1" applyBorder="1"/>
    <xf numFmtId="0" fontId="15" fillId="4" borderId="1" xfId="0" applyFont="1" applyFill="1" applyBorder="1"/>
    <xf numFmtId="0" fontId="40" fillId="3" borderId="10" xfId="0" applyFont="1" applyFill="1" applyBorder="1"/>
    <xf numFmtId="0" fontId="15" fillId="0" borderId="17" xfId="0" applyFont="1" applyBorder="1"/>
    <xf numFmtId="0" fontId="15" fillId="12" borderId="3" xfId="0" applyFont="1" applyFill="1" applyBorder="1"/>
    <xf numFmtId="0" fontId="40" fillId="9" borderId="3" xfId="0" applyFont="1" applyFill="1" applyBorder="1"/>
    <xf numFmtId="0" fontId="15" fillId="9" borderId="33" xfId="0" applyFont="1" applyFill="1" applyBorder="1"/>
    <xf numFmtId="0" fontId="15" fillId="9" borderId="34" xfId="0" applyFont="1" applyFill="1" applyBorder="1"/>
    <xf numFmtId="0" fontId="15" fillId="13" borderId="34" xfId="0" applyFont="1" applyFill="1" applyBorder="1"/>
    <xf numFmtId="0" fontId="15" fillId="3" borderId="34" xfId="0" applyFont="1" applyFill="1" applyBorder="1"/>
    <xf numFmtId="0" fontId="15" fillId="0" borderId="36" xfId="0" applyFont="1" applyBorder="1"/>
    <xf numFmtId="0" fontId="15" fillId="12" borderId="4" xfId="0" applyFont="1" applyFill="1" applyBorder="1"/>
    <xf numFmtId="0" fontId="15" fillId="4" borderId="4" xfId="0" applyFont="1" applyFill="1" applyBorder="1"/>
    <xf numFmtId="0" fontId="16" fillId="0" borderId="0" xfId="0" applyFont="1"/>
    <xf numFmtId="0" fontId="40" fillId="9" borderId="24" xfId="0" applyFont="1" applyFill="1" applyBorder="1"/>
    <xf numFmtId="0" fontId="40" fillId="9" borderId="37" xfId="0" applyFont="1" applyFill="1" applyBorder="1"/>
    <xf numFmtId="0" fontId="40" fillId="9" borderId="16" xfId="0" applyFont="1" applyFill="1" applyBorder="1"/>
    <xf numFmtId="0" fontId="40" fillId="14" borderId="33" xfId="0" applyFont="1" applyFill="1" applyBorder="1"/>
    <xf numFmtId="0" fontId="15" fillId="8" borderId="0" xfId="0" applyFont="1" applyFill="1" applyBorder="1" applyAlignment="1">
      <alignment horizontal="center"/>
    </xf>
    <xf numFmtId="0" fontId="15" fillId="12" borderId="38" xfId="0" applyFont="1" applyFill="1" applyBorder="1"/>
    <xf numFmtId="0" fontId="15" fillId="12" borderId="9" xfId="0" applyFont="1" applyFill="1" applyBorder="1"/>
    <xf numFmtId="0" fontId="15" fillId="12" borderId="39" xfId="0" applyFont="1" applyFill="1" applyBorder="1"/>
    <xf numFmtId="0" fontId="15" fillId="14" borderId="40" xfId="0" applyFont="1" applyFill="1" applyBorder="1"/>
    <xf numFmtId="0" fontId="13" fillId="5" borderId="0" xfId="0" applyFont="1" applyFill="1" applyBorder="1"/>
    <xf numFmtId="0" fontId="18" fillId="5" borderId="0" xfId="0" applyFont="1" applyFill="1" applyBorder="1"/>
    <xf numFmtId="0" fontId="39" fillId="5" borderId="0" xfId="0" applyFont="1" applyFill="1" applyBorder="1"/>
    <xf numFmtId="0" fontId="13" fillId="0" borderId="0" xfId="0" applyFont="1" applyFill="1"/>
    <xf numFmtId="0" fontId="24" fillId="0" borderId="0" xfId="0" applyFont="1" applyBorder="1"/>
    <xf numFmtId="0" fontId="24" fillId="0" borderId="28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28" xfId="0" applyFont="1" applyBorder="1"/>
    <xf numFmtId="0" fontId="16" fillId="0" borderId="28" xfId="0" applyFont="1" applyBorder="1" applyAlignment="1">
      <alignment horizontal="left"/>
    </xf>
    <xf numFmtId="0" fontId="13" fillId="0" borderId="0" xfId="0" applyFont="1" applyFill="1" applyBorder="1"/>
    <xf numFmtId="0" fontId="41" fillId="0" borderId="0" xfId="0" applyFont="1"/>
    <xf numFmtId="14" fontId="15" fillId="0" borderId="9" xfId="0" applyNumberFormat="1" applyFont="1" applyBorder="1"/>
    <xf numFmtId="0" fontId="42" fillId="9" borderId="41" xfId="0" applyFont="1" applyFill="1" applyBorder="1" applyAlignment="1">
      <alignment horizontal="center"/>
    </xf>
    <xf numFmtId="0" fontId="34" fillId="0" borderId="0" xfId="0" applyFont="1"/>
    <xf numFmtId="0" fontId="17" fillId="5" borderId="0" xfId="0" applyFont="1" applyFill="1"/>
    <xf numFmtId="0" fontId="40" fillId="5" borderId="0" xfId="0" applyFont="1" applyFill="1" applyBorder="1"/>
    <xf numFmtId="0" fontId="15" fillId="5" borderId="0" xfId="0" applyFont="1" applyFill="1"/>
    <xf numFmtId="0" fontId="0" fillId="10" borderId="42" xfId="0" applyFill="1" applyBorder="1"/>
    <xf numFmtId="0" fontId="2" fillId="5" borderId="2" xfId="0" applyFont="1" applyFill="1" applyBorder="1"/>
    <xf numFmtId="0" fontId="0" fillId="16" borderId="0" xfId="0" applyFill="1"/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4" fontId="15" fillId="0" borderId="6" xfId="0" applyNumberFormat="1" applyFont="1" applyFill="1" applyBorder="1"/>
    <xf numFmtId="14" fontId="15" fillId="0" borderId="22" xfId="0" applyNumberFormat="1" applyFont="1" applyFill="1" applyBorder="1"/>
    <xf numFmtId="0" fontId="15" fillId="0" borderId="7" xfId="0" applyFont="1" applyFill="1" applyBorder="1"/>
    <xf numFmtId="0" fontId="40" fillId="0" borderId="7" xfId="0" applyFont="1" applyFill="1" applyBorder="1"/>
    <xf numFmtId="165" fontId="0" fillId="0" borderId="1" xfId="0" applyNumberFormat="1" applyBorder="1"/>
    <xf numFmtId="0" fontId="40" fillId="0" borderId="8" xfId="0" applyFont="1" applyFill="1" applyBorder="1"/>
    <xf numFmtId="0" fontId="15" fillId="0" borderId="38" xfId="0" applyFont="1" applyFill="1" applyBorder="1"/>
    <xf numFmtId="0" fontId="40" fillId="0" borderId="22" xfId="0" applyFont="1" applyFill="1" applyBorder="1"/>
    <xf numFmtId="0" fontId="40" fillId="5" borderId="32" xfId="0" applyFont="1" applyFill="1" applyBorder="1"/>
    <xf numFmtId="0" fontId="24" fillId="3" borderId="43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4" fillId="11" borderId="15" xfId="0" applyFont="1" applyFill="1" applyBorder="1" applyAlignment="1">
      <alignment horizontal="center"/>
    </xf>
    <xf numFmtId="0" fontId="24" fillId="11" borderId="4" xfId="0" applyFont="1" applyFill="1" applyBorder="1" applyAlignment="1">
      <alignment horizontal="center"/>
    </xf>
    <xf numFmtId="0" fontId="24" fillId="13" borderId="4" xfId="0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/>
    </xf>
    <xf numFmtId="0" fontId="24" fillId="8" borderId="4" xfId="0" applyFont="1" applyFill="1" applyBorder="1"/>
    <xf numFmtId="0" fontId="8" fillId="10" borderId="2" xfId="0" applyFont="1" applyFill="1" applyBorder="1"/>
    <xf numFmtId="0" fontId="21" fillId="17" borderId="1" xfId="0" applyFont="1" applyFill="1" applyBorder="1" applyAlignment="1">
      <alignment horizontal="center"/>
    </xf>
    <xf numFmtId="0" fontId="21" fillId="17" borderId="0" xfId="0" applyFont="1" applyFill="1" applyAlignment="1">
      <alignment horizontal="center"/>
    </xf>
    <xf numFmtId="0" fontId="24" fillId="17" borderId="15" xfId="0" applyFont="1" applyFill="1" applyBorder="1" applyAlignment="1">
      <alignment horizontal="center"/>
    </xf>
    <xf numFmtId="0" fontId="24" fillId="17" borderId="2" xfId="0" applyFont="1" applyFill="1" applyBorder="1" applyAlignment="1">
      <alignment horizontal="center"/>
    </xf>
    <xf numFmtId="0" fontId="24" fillId="17" borderId="4" xfId="0" applyFont="1" applyFill="1" applyBorder="1" applyAlignment="1">
      <alignment horizontal="center"/>
    </xf>
    <xf numFmtId="1" fontId="0" fillId="7" borderId="1" xfId="0" applyNumberFormat="1" applyFill="1" applyBorder="1"/>
    <xf numFmtId="0" fontId="24" fillId="7" borderId="43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28" fillId="12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 wrapText="1"/>
    </xf>
    <xf numFmtId="0" fontId="0" fillId="0" borderId="21" xfId="0" applyBorder="1"/>
    <xf numFmtId="0" fontId="2" fillId="1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4" fontId="15" fillId="0" borderId="39" xfId="0" applyNumberFormat="1" applyFont="1" applyBorder="1"/>
    <xf numFmtId="0" fontId="40" fillId="9" borderId="9" xfId="0" applyFont="1" applyFill="1" applyBorder="1"/>
    <xf numFmtId="0" fontId="43" fillId="0" borderId="0" xfId="0" applyFont="1"/>
    <xf numFmtId="165" fontId="15" fillId="4" borderId="1" xfId="0" applyNumberFormat="1" applyFont="1" applyFill="1" applyBorder="1"/>
    <xf numFmtId="165" fontId="15" fillId="4" borderId="3" xfId="0" applyNumberFormat="1" applyFont="1" applyFill="1" applyBorder="1"/>
    <xf numFmtId="165" fontId="15" fillId="4" borderId="4" xfId="0" applyNumberFormat="1" applyFont="1" applyFill="1" applyBorder="1"/>
    <xf numFmtId="165" fontId="40" fillId="9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8" fillId="5" borderId="24" xfId="0" applyFont="1" applyFill="1" applyBorder="1" applyAlignment="1">
      <alignment horizontal="center" vertical="center" wrapText="1"/>
    </xf>
    <xf numFmtId="3" fontId="0" fillId="0" borderId="7" xfId="0" applyNumberFormat="1" applyBorder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36" xfId="0" applyBorder="1"/>
    <xf numFmtId="0" fontId="2" fillId="0" borderId="44" xfId="0" applyFont="1" applyBorder="1"/>
    <xf numFmtId="0" fontId="2" fillId="0" borderId="45" xfId="0" applyFont="1" applyBorder="1"/>
    <xf numFmtId="0" fontId="2" fillId="0" borderId="4" xfId="0" applyFont="1" applyBorder="1"/>
    <xf numFmtId="0" fontId="2" fillId="0" borderId="17" xfId="0" applyFont="1" applyBorder="1"/>
    <xf numFmtId="0" fontId="2" fillId="0" borderId="3" xfId="0" applyFont="1" applyBorder="1"/>
    <xf numFmtId="3" fontId="0" fillId="0" borderId="4" xfId="0" applyNumberFormat="1" applyBorder="1"/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0" fillId="0" borderId="50" xfId="0" applyBorder="1"/>
    <xf numFmtId="0" fontId="0" fillId="0" borderId="29" xfId="0" applyBorder="1"/>
    <xf numFmtId="0" fontId="2" fillId="0" borderId="51" xfId="0" applyFont="1" applyBorder="1"/>
    <xf numFmtId="3" fontId="15" fillId="8" borderId="1" xfId="0" applyNumberFormat="1" applyFont="1" applyFill="1" applyBorder="1"/>
    <xf numFmtId="3" fontId="40" fillId="13" borderId="1" xfId="0" applyNumberFormat="1" applyFont="1" applyFill="1" applyBorder="1"/>
    <xf numFmtId="3" fontId="15" fillId="8" borderId="3" xfId="0" applyNumberFormat="1" applyFont="1" applyFill="1" applyBorder="1"/>
    <xf numFmtId="3" fontId="40" fillId="13" borderId="3" xfId="0" applyNumberFormat="1" applyFont="1" applyFill="1" applyBorder="1"/>
    <xf numFmtId="3" fontId="15" fillId="8" borderId="4" xfId="0" applyNumberFormat="1" applyFont="1" applyFill="1" applyBorder="1"/>
    <xf numFmtId="3" fontId="40" fillId="13" borderId="4" xfId="0" applyNumberFormat="1" applyFont="1" applyFill="1" applyBorder="1"/>
    <xf numFmtId="3" fontId="36" fillId="0" borderId="1" xfId="0" applyNumberFormat="1" applyFont="1" applyBorder="1" applyAlignment="1">
      <alignment horizontal="center"/>
    </xf>
    <xf numFmtId="14" fontId="15" fillId="0" borderId="38" xfId="0" applyNumberFormat="1" applyFont="1" applyBorder="1"/>
    <xf numFmtId="0" fontId="16" fillId="0" borderId="0" xfId="0" applyFont="1" applyAlignment="1">
      <alignment horizontal="left"/>
    </xf>
    <xf numFmtId="0" fontId="2" fillId="5" borderId="4" xfId="0" applyFont="1" applyFill="1" applyBorder="1"/>
    <xf numFmtId="0" fontId="2" fillId="5" borderId="3" xfId="0" applyFont="1" applyFill="1" applyBorder="1"/>
    <xf numFmtId="0" fontId="0" fillId="5" borderId="4" xfId="0" applyFill="1" applyBorder="1"/>
    <xf numFmtId="0" fontId="2" fillId="5" borderId="17" xfId="0" applyFont="1" applyFill="1" applyBorder="1"/>
    <xf numFmtId="0" fontId="0" fillId="5" borderId="36" xfId="0" applyFill="1" applyBorder="1"/>
    <xf numFmtId="0" fontId="20" fillId="0" borderId="1" xfId="0" applyFont="1" applyBorder="1"/>
    <xf numFmtId="3" fontId="0" fillId="4" borderId="1" xfId="0" applyNumberFormat="1" applyFill="1" applyBorder="1"/>
    <xf numFmtId="3" fontId="2" fillId="2" borderId="1" xfId="0" applyNumberFormat="1" applyFont="1" applyFill="1" applyBorder="1" applyAlignment="1">
      <alignment horizontal="center"/>
    </xf>
    <xf numFmtId="0" fontId="0" fillId="5" borderId="41" xfId="0" applyFill="1" applyBorder="1"/>
    <xf numFmtId="0" fontId="2" fillId="5" borderId="34" xfId="0" applyFont="1" applyFill="1" applyBorder="1"/>
    <xf numFmtId="0" fontId="2" fillId="5" borderId="35" xfId="0" applyFont="1" applyFill="1" applyBorder="1"/>
    <xf numFmtId="168" fontId="15" fillId="12" borderId="4" xfId="0" applyNumberFormat="1" applyFont="1" applyFill="1" applyBorder="1"/>
    <xf numFmtId="168" fontId="40" fillId="9" borderId="4" xfId="0" applyNumberFormat="1" applyFont="1" applyFill="1" applyBorder="1"/>
    <xf numFmtId="168" fontId="15" fillId="12" borderId="1" xfId="0" applyNumberFormat="1" applyFont="1" applyFill="1" applyBorder="1"/>
    <xf numFmtId="168" fontId="40" fillId="9" borderId="1" xfId="0" applyNumberFormat="1" applyFont="1" applyFill="1" applyBorder="1"/>
    <xf numFmtId="168" fontId="15" fillId="12" borderId="3" xfId="0" applyNumberFormat="1" applyFont="1" applyFill="1" applyBorder="1"/>
    <xf numFmtId="168" fontId="40" fillId="9" borderId="3" xfId="0" applyNumberFormat="1" applyFont="1" applyFill="1" applyBorder="1"/>
    <xf numFmtId="0" fontId="45" fillId="0" borderId="0" xfId="0" applyFont="1"/>
    <xf numFmtId="3" fontId="44" fillId="0" borderId="1" xfId="0" applyNumberFormat="1" applyFont="1" applyBorder="1" applyAlignment="1">
      <alignment horizontal="center"/>
    </xf>
    <xf numFmtId="3" fontId="44" fillId="0" borderId="5" xfId="0" applyNumberFormat="1" applyFont="1" applyBorder="1" applyAlignment="1">
      <alignment horizontal="center"/>
    </xf>
    <xf numFmtId="0" fontId="40" fillId="0" borderId="48" xfId="0" applyFont="1" applyBorder="1" applyAlignment="1">
      <alignment horizontal="center" vertical="center" wrapText="1"/>
    </xf>
    <xf numFmtId="0" fontId="46" fillId="0" borderId="0" xfId="0" applyFont="1"/>
    <xf numFmtId="3" fontId="9" fillId="0" borderId="1" xfId="0" applyNumberFormat="1" applyFont="1" applyBorder="1"/>
    <xf numFmtId="0" fontId="40" fillId="9" borderId="30" xfId="0" applyFont="1" applyFill="1" applyBorder="1"/>
    <xf numFmtId="0" fontId="40" fillId="9" borderId="32" xfId="0" applyFont="1" applyFill="1" applyBorder="1"/>
    <xf numFmtId="0" fontId="17" fillId="10" borderId="32" xfId="0" applyFont="1" applyFill="1" applyBorder="1"/>
    <xf numFmtId="0" fontId="17" fillId="0" borderId="0" xfId="0" applyFont="1" applyFill="1" applyBorder="1"/>
    <xf numFmtId="0" fontId="17" fillId="0" borderId="0" xfId="0" applyFont="1" applyBorder="1"/>
    <xf numFmtId="168" fontId="17" fillId="0" borderId="1" xfId="0" applyNumberFormat="1" applyFont="1" applyBorder="1"/>
    <xf numFmtId="0" fontId="47" fillId="0" borderId="0" xfId="0" applyFont="1"/>
    <xf numFmtId="0" fontId="40" fillId="10" borderId="30" xfId="0" applyFont="1" applyFill="1" applyBorder="1"/>
    <xf numFmtId="1" fontId="21" fillId="17" borderId="1" xfId="0" applyNumberFormat="1" applyFont="1" applyFill="1" applyBorder="1" applyAlignment="1">
      <alignment horizontal="center"/>
    </xf>
    <xf numFmtId="3" fontId="0" fillId="0" borderId="2" xfId="0" applyNumberFormat="1" applyFill="1" applyBorder="1"/>
    <xf numFmtId="3" fontId="2" fillId="3" borderId="1" xfId="0" applyNumberFormat="1" applyFont="1" applyFill="1" applyBorder="1" applyAlignment="1">
      <alignment horizontal="center"/>
    </xf>
    <xf numFmtId="0" fontId="42" fillId="9" borderId="41" xfId="0" applyFont="1" applyFill="1" applyBorder="1" applyAlignment="1">
      <alignment horizontal="center" vertical="center"/>
    </xf>
    <xf numFmtId="0" fontId="48" fillId="9" borderId="33" xfId="0" applyFont="1" applyFill="1" applyBorder="1" applyAlignment="1">
      <alignment vertical="center"/>
    </xf>
    <xf numFmtId="0" fontId="48" fillId="9" borderId="34" xfId="0" applyFont="1" applyFill="1" applyBorder="1" applyAlignment="1">
      <alignment vertical="center"/>
    </xf>
    <xf numFmtId="0" fontId="42" fillId="9" borderId="34" xfId="0" applyFont="1" applyFill="1" applyBorder="1" applyAlignment="1">
      <alignment vertical="center"/>
    </xf>
    <xf numFmtId="3" fontId="48" fillId="13" borderId="34" xfId="0" applyNumberFormat="1" applyFont="1" applyFill="1" applyBorder="1" applyAlignment="1">
      <alignment vertical="center"/>
    </xf>
    <xf numFmtId="3" fontId="42" fillId="13" borderId="34" xfId="0" applyNumberFormat="1" applyFont="1" applyFill="1" applyBorder="1" applyAlignment="1">
      <alignment vertical="center"/>
    </xf>
    <xf numFmtId="165" fontId="48" fillId="3" borderId="34" xfId="0" applyNumberFormat="1" applyFont="1" applyFill="1" applyBorder="1" applyAlignment="1">
      <alignment vertical="center"/>
    </xf>
    <xf numFmtId="0" fontId="48" fillId="5" borderId="0" xfId="0" applyFont="1" applyFill="1" applyAlignment="1">
      <alignment vertical="center"/>
    </xf>
    <xf numFmtId="0" fontId="48" fillId="14" borderId="40" xfId="0" applyFont="1" applyFill="1" applyBorder="1" applyAlignment="1">
      <alignment vertical="center"/>
    </xf>
    <xf numFmtId="0" fontId="42" fillId="14" borderId="33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5" borderId="1" xfId="0" applyFont="1" applyFill="1" applyBorder="1"/>
    <xf numFmtId="0" fontId="48" fillId="5" borderId="1" xfId="0" applyFont="1" applyFill="1" applyBorder="1" applyAlignment="1">
      <alignment vertical="center"/>
    </xf>
    <xf numFmtId="165" fontId="17" fillId="0" borderId="1" xfId="0" applyNumberFormat="1" applyFont="1" applyBorder="1"/>
    <xf numFmtId="165" fontId="15" fillId="12" borderId="9" xfId="0" applyNumberFormat="1" applyFont="1" applyFill="1" applyBorder="1"/>
    <xf numFmtId="165" fontId="15" fillId="12" borderId="39" xfId="0" applyNumberFormat="1" applyFont="1" applyFill="1" applyBorder="1"/>
    <xf numFmtId="0" fontId="2" fillId="16" borderId="0" xfId="0" applyFont="1" applyFill="1"/>
    <xf numFmtId="3" fontId="0" fillId="7" borderId="1" xfId="0" applyNumberFormat="1" applyFill="1" applyBorder="1"/>
    <xf numFmtId="1" fontId="0" fillId="7" borderId="2" xfId="0" applyNumberFormat="1" applyFill="1" applyBorder="1"/>
    <xf numFmtId="3" fontId="2" fillId="18" borderId="1" xfId="0" applyNumberFormat="1" applyFont="1" applyFill="1" applyBorder="1" applyAlignment="1">
      <alignment horizontal="center"/>
    </xf>
    <xf numFmtId="1" fontId="2" fillId="18" borderId="1" xfId="0" applyNumberFormat="1" applyFont="1" applyFill="1" applyBorder="1" applyAlignment="1">
      <alignment horizontal="center"/>
    </xf>
    <xf numFmtId="1" fontId="21" fillId="11" borderId="1" xfId="0" applyNumberFormat="1" applyFont="1" applyFill="1" applyBorder="1" applyAlignment="1">
      <alignment horizontal="center"/>
    </xf>
    <xf numFmtId="0" fontId="24" fillId="8" borderId="15" xfId="0" applyFont="1" applyFill="1" applyBorder="1" applyAlignment="1">
      <alignment horizontal="center"/>
    </xf>
    <xf numFmtId="0" fontId="0" fillId="13" borderId="1" xfId="0" applyFill="1" applyBorder="1"/>
    <xf numFmtId="3" fontId="2" fillId="13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/>
    <xf numFmtId="3" fontId="2" fillId="8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8" fontId="40" fillId="9" borderId="34" xfId="0" applyNumberFormat="1" applyFont="1" applyFill="1" applyBorder="1"/>
    <xf numFmtId="3" fontId="40" fillId="13" borderId="34" xfId="0" applyNumberFormat="1" applyFont="1" applyFill="1" applyBorder="1"/>
    <xf numFmtId="2" fontId="0" fillId="0" borderId="1" xfId="0" applyNumberFormat="1" applyBorder="1" applyAlignment="1">
      <alignment horizontal="center"/>
    </xf>
    <xf numFmtId="0" fontId="49" fillId="3" borderId="31" xfId="0" applyFont="1" applyFill="1" applyBorder="1" applyAlignment="1">
      <alignment horizontal="center"/>
    </xf>
    <xf numFmtId="3" fontId="40" fillId="3" borderId="13" xfId="0" applyNumberFormat="1" applyFont="1" applyFill="1" applyBorder="1"/>
    <xf numFmtId="3" fontId="42" fillId="3" borderId="35" xfId="0" applyNumberFormat="1" applyFont="1" applyFill="1" applyBorder="1" applyAlignment="1">
      <alignment vertical="center"/>
    </xf>
    <xf numFmtId="3" fontId="40" fillId="3" borderId="52" xfId="0" applyNumberFormat="1" applyFont="1" applyFill="1" applyBorder="1"/>
    <xf numFmtId="3" fontId="40" fillId="3" borderId="10" xfId="0" applyNumberFormat="1" applyFont="1" applyFill="1" applyBorder="1"/>
    <xf numFmtId="3" fontId="40" fillId="3" borderId="35" xfId="0" applyNumberFormat="1" applyFont="1" applyFill="1" applyBorder="1"/>
    <xf numFmtId="2" fontId="0" fillId="0" borderId="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2" fillId="5" borderId="53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4" fontId="0" fillId="0" borderId="6" xfId="0" applyNumberFormat="1" applyBorder="1"/>
    <xf numFmtId="4" fontId="0" fillId="0" borderId="9" xfId="0" applyNumberFormat="1" applyBorder="1"/>
    <xf numFmtId="4" fontId="0" fillId="0" borderId="39" xfId="0" applyNumberFormat="1" applyBorder="1"/>
    <xf numFmtId="3" fontId="2" fillId="2" borderId="1" xfId="0" applyNumberFormat="1" applyFont="1" applyFill="1" applyBorder="1"/>
    <xf numFmtId="3" fontId="0" fillId="0" borderId="0" xfId="0" applyNumberFormat="1" applyBorder="1"/>
    <xf numFmtId="3" fontId="9" fillId="0" borderId="1" xfId="0" applyNumberFormat="1" applyFont="1" applyBorder="1" applyAlignment="1">
      <alignment horizontal="center"/>
    </xf>
    <xf numFmtId="3" fontId="9" fillId="8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15" fillId="0" borderId="0" xfId="0" applyFont="1"/>
    <xf numFmtId="3" fontId="15" fillId="0" borderId="1" xfId="0" applyNumberFormat="1" applyFont="1" applyBorder="1" applyAlignment="1">
      <alignment horizontal="center"/>
    </xf>
    <xf numFmtId="0" fontId="40" fillId="0" borderId="40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2" fontId="40" fillId="0" borderId="40" xfId="0" applyNumberFormat="1" applyFont="1" applyBorder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0" fillId="8" borderId="33" xfId="0" applyFont="1" applyFill="1" applyBorder="1" applyAlignment="1">
      <alignment horizontal="center" vertical="center"/>
    </xf>
    <xf numFmtId="3" fontId="15" fillId="8" borderId="16" xfId="0" applyNumberFormat="1" applyFont="1" applyFill="1" applyBorder="1" applyAlignment="1">
      <alignment horizontal="center"/>
    </xf>
    <xf numFmtId="0" fontId="40" fillId="13" borderId="34" xfId="0" applyFont="1" applyFill="1" applyBorder="1" applyAlignment="1">
      <alignment horizontal="center" vertical="center"/>
    </xf>
    <xf numFmtId="3" fontId="15" fillId="13" borderId="1" xfId="0" applyNumberFormat="1" applyFont="1" applyFill="1" applyBorder="1" applyAlignment="1">
      <alignment horizontal="center"/>
    </xf>
    <xf numFmtId="0" fontId="40" fillId="4" borderId="34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0" fontId="40" fillId="3" borderId="35" xfId="0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/>
    </xf>
    <xf numFmtId="2" fontId="40" fillId="8" borderId="33" xfId="0" applyNumberFormat="1" applyFont="1" applyFill="1" applyBorder="1" applyAlignment="1">
      <alignment horizontal="center" vertical="center"/>
    </xf>
    <xf numFmtId="2" fontId="40" fillId="13" borderId="34" xfId="0" applyNumberFormat="1" applyFont="1" applyFill="1" applyBorder="1" applyAlignment="1">
      <alignment horizontal="center" vertical="center"/>
    </xf>
    <xf numFmtId="2" fontId="40" fillId="4" borderId="34" xfId="0" applyNumberFormat="1" applyFont="1" applyFill="1" applyBorder="1" applyAlignment="1">
      <alignment horizontal="center" vertical="center"/>
    </xf>
    <xf numFmtId="2" fontId="40" fillId="3" borderId="35" xfId="0" applyNumberFormat="1" applyFont="1" applyFill="1" applyBorder="1" applyAlignment="1">
      <alignment horizontal="center" vertical="center"/>
    </xf>
    <xf numFmtId="14" fontId="15" fillId="0" borderId="45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68" fontId="15" fillId="19" borderId="1" xfId="0" applyNumberFormat="1" applyFont="1" applyFill="1" applyBorder="1" applyAlignment="1">
      <alignment horizontal="center"/>
    </xf>
    <xf numFmtId="168" fontId="15" fillId="0" borderId="1" xfId="0" applyNumberFormat="1" applyFont="1" applyBorder="1" applyAlignment="1">
      <alignment horizontal="center"/>
    </xf>
    <xf numFmtId="0" fontId="40" fillId="13" borderId="57" xfId="0" applyFont="1" applyFill="1" applyBorder="1" applyAlignment="1">
      <alignment horizontal="center" vertical="center"/>
    </xf>
    <xf numFmtId="0" fontId="40" fillId="4" borderId="33" xfId="0" applyFont="1" applyFill="1" applyBorder="1" applyAlignment="1">
      <alignment horizontal="center" vertical="center"/>
    </xf>
    <xf numFmtId="3" fontId="15" fillId="8" borderId="9" xfId="0" applyNumberFormat="1" applyFont="1" applyFill="1" applyBorder="1" applyAlignment="1">
      <alignment horizontal="center"/>
    </xf>
    <xf numFmtId="14" fontId="15" fillId="0" borderId="38" xfId="0" applyNumberFormat="1" applyFont="1" applyBorder="1" applyAlignment="1">
      <alignment horizontal="center"/>
    </xf>
    <xf numFmtId="0" fontId="40" fillId="13" borderId="26" xfId="0" applyFont="1" applyFill="1" applyBorder="1" applyAlignment="1">
      <alignment horizontal="center" vertical="center"/>
    </xf>
    <xf numFmtId="0" fontId="40" fillId="13" borderId="28" xfId="0" applyFont="1" applyFill="1" applyBorder="1" applyAlignment="1">
      <alignment horizontal="center" vertical="center"/>
    </xf>
    <xf numFmtId="0" fontId="40" fillId="4" borderId="30" xfId="0" applyFont="1" applyFill="1" applyBorder="1" applyAlignment="1">
      <alignment horizontal="center" vertical="center"/>
    </xf>
    <xf numFmtId="0" fontId="40" fillId="4" borderId="32" xfId="0" applyFont="1" applyFill="1" applyBorder="1" applyAlignment="1">
      <alignment horizontal="center" vertical="center"/>
    </xf>
    <xf numFmtId="0" fontId="40" fillId="3" borderId="30" xfId="0" applyFont="1" applyFill="1" applyBorder="1" applyAlignment="1">
      <alignment horizontal="center" vertical="center"/>
    </xf>
    <xf numFmtId="0" fontId="40" fillId="3" borderId="32" xfId="0" applyFont="1" applyFill="1" applyBorder="1" applyAlignment="1">
      <alignment horizontal="center" vertical="center"/>
    </xf>
    <xf numFmtId="0" fontId="40" fillId="8" borderId="24" xfId="0" applyFont="1" applyFill="1" applyBorder="1" applyAlignment="1">
      <alignment horizontal="center" vertical="center"/>
    </xf>
    <xf numFmtId="0" fontId="40" fillId="8" borderId="29" xfId="0" applyFont="1" applyFill="1" applyBorder="1" applyAlignment="1">
      <alignment horizontal="center" vertical="center"/>
    </xf>
    <xf numFmtId="0" fontId="40" fillId="20" borderId="30" xfId="0" applyFont="1" applyFill="1" applyBorder="1" applyAlignment="1">
      <alignment horizontal="center" vertical="center"/>
    </xf>
    <xf numFmtId="0" fontId="40" fillId="20" borderId="32" xfId="0" applyFont="1" applyFill="1" applyBorder="1" applyAlignment="1">
      <alignment horizontal="center" vertical="center"/>
    </xf>
    <xf numFmtId="0" fontId="40" fillId="20" borderId="24" xfId="0" applyFont="1" applyFill="1" applyBorder="1" applyAlignment="1">
      <alignment horizontal="center" vertical="center"/>
    </xf>
    <xf numFmtId="0" fontId="40" fillId="20" borderId="2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169" fontId="17" fillId="0" borderId="1" xfId="0" applyNumberFormat="1" applyFont="1" applyFill="1" applyBorder="1" applyAlignment="1">
      <alignment horizontal="center"/>
    </xf>
    <xf numFmtId="169" fontId="17" fillId="0" borderId="5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45" fillId="0" borderId="12" xfId="0" applyNumberFormat="1" applyFont="1" applyBorder="1" applyAlignment="1">
      <alignment horizontal="center"/>
    </xf>
    <xf numFmtId="0" fontId="2" fillId="5" borderId="3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5" borderId="41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top" wrapText="1"/>
    </xf>
    <xf numFmtId="3" fontId="2" fillId="0" borderId="7" xfId="0" applyNumberFormat="1" applyFont="1" applyBorder="1"/>
    <xf numFmtId="0" fontId="15" fillId="0" borderId="0" xfId="0" applyFont="1" applyFill="1"/>
    <xf numFmtId="0" fontId="40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0" fontId="40" fillId="19" borderId="30" xfId="0" applyFont="1" applyFill="1" applyBorder="1" applyAlignment="1">
      <alignment horizontal="center" vertical="center"/>
    </xf>
    <xf numFmtId="0" fontId="40" fillId="19" borderId="32" xfId="0" applyFont="1" applyFill="1" applyBorder="1" applyAlignment="1">
      <alignment horizontal="center" vertical="center"/>
    </xf>
    <xf numFmtId="0" fontId="40" fillId="10" borderId="30" xfId="0" applyFont="1" applyFill="1" applyBorder="1" applyAlignment="1">
      <alignment horizontal="center" vertical="center"/>
    </xf>
    <xf numFmtId="0" fontId="40" fillId="10" borderId="32" xfId="0" applyFont="1" applyFill="1" applyBorder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left"/>
    </xf>
    <xf numFmtId="3" fontId="20" fillId="2" borderId="1" xfId="0" applyNumberFormat="1" applyFont="1" applyFill="1" applyBorder="1"/>
    <xf numFmtId="3" fontId="20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6" fillId="0" borderId="9" xfId="0" applyFont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0" fillId="0" borderId="59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/>
    </xf>
    <xf numFmtId="3" fontId="44" fillId="0" borderId="7" xfId="0" applyNumberFormat="1" applyFont="1" applyBorder="1" applyAlignment="1">
      <alignment horizontal="center"/>
    </xf>
    <xf numFmtId="0" fontId="2" fillId="5" borderId="2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0" fillId="21" borderId="26" xfId="0" applyFont="1" applyFill="1" applyBorder="1" applyAlignment="1">
      <alignment horizontal="center" vertical="center"/>
    </xf>
    <xf numFmtId="0" fontId="40" fillId="21" borderId="28" xfId="0" applyFont="1" applyFill="1" applyBorder="1" applyAlignment="1">
      <alignment horizontal="center" vertical="center"/>
    </xf>
    <xf numFmtId="3" fontId="15" fillId="21" borderId="1" xfId="0" applyNumberFormat="1" applyFont="1" applyFill="1" applyBorder="1" applyAlignment="1">
      <alignment horizontal="center"/>
    </xf>
    <xf numFmtId="0" fontId="40" fillId="21" borderId="30" xfId="0" applyFont="1" applyFill="1" applyBorder="1" applyAlignment="1">
      <alignment horizontal="center" vertical="center"/>
    </xf>
    <xf numFmtId="0" fontId="40" fillId="21" borderId="32" xfId="0" applyFont="1" applyFill="1" applyBorder="1" applyAlignment="1">
      <alignment horizontal="center" vertical="center"/>
    </xf>
    <xf numFmtId="168" fontId="18" fillId="5" borderId="1" xfId="0" applyNumberFormat="1" applyFont="1" applyFill="1" applyBorder="1"/>
    <xf numFmtId="0" fontId="18" fillId="5" borderId="1" xfId="0" applyFont="1" applyFill="1" applyBorder="1"/>
    <xf numFmtId="165" fontId="18" fillId="5" borderId="1" xfId="0" applyNumberFormat="1" applyFont="1" applyFill="1" applyBorder="1"/>
    <xf numFmtId="49" fontId="0" fillId="0" borderId="0" xfId="0" applyNumberFormat="1"/>
    <xf numFmtId="0" fontId="2" fillId="8" borderId="4" xfId="0" applyFont="1" applyFill="1" applyBorder="1"/>
    <xf numFmtId="165" fontId="40" fillId="9" borderId="16" xfId="0" applyNumberFormat="1" applyFont="1" applyFill="1" applyBorder="1"/>
    <xf numFmtId="165" fontId="15" fillId="12" borderId="1" xfId="0" applyNumberFormat="1" applyFont="1" applyFill="1" applyBorder="1"/>
    <xf numFmtId="14" fontId="50" fillId="0" borderId="45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15" fillId="0" borderId="54" xfId="0" applyNumberFormat="1" applyFont="1" applyBorder="1" applyAlignment="1">
      <alignment horizontal="center"/>
    </xf>
    <xf numFmtId="14" fontId="50" fillId="0" borderId="54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14" fontId="15" fillId="0" borderId="9" xfId="0" applyNumberFormat="1" applyFont="1" applyBorder="1" applyAlignment="1">
      <alignment horizontal="center"/>
    </xf>
    <xf numFmtId="14" fontId="50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3" fontId="51" fillId="8" borderId="16" xfId="0" applyNumberFormat="1" applyFont="1" applyFill="1" applyBorder="1" applyAlignment="1">
      <alignment horizontal="center"/>
    </xf>
    <xf numFmtId="3" fontId="51" fillId="13" borderId="1" xfId="0" applyNumberFormat="1" applyFont="1" applyFill="1" applyBorder="1" applyAlignment="1">
      <alignment horizontal="center"/>
    </xf>
    <xf numFmtId="3" fontId="51" fillId="4" borderId="1" xfId="0" applyNumberFormat="1" applyFont="1" applyFill="1" applyBorder="1" applyAlignment="1">
      <alignment horizontal="center"/>
    </xf>
    <xf numFmtId="3" fontId="51" fillId="3" borderId="1" xfId="0" applyNumberFormat="1" applyFont="1" applyFill="1" applyBorder="1" applyAlignment="1">
      <alignment horizontal="center"/>
    </xf>
    <xf numFmtId="3" fontId="51" fillId="10" borderId="1" xfId="0" applyNumberFormat="1" applyFont="1" applyFill="1" applyBorder="1" applyAlignment="1">
      <alignment horizontal="center"/>
    </xf>
    <xf numFmtId="3" fontId="51" fillId="21" borderId="1" xfId="0" applyNumberFormat="1" applyFont="1" applyFill="1" applyBorder="1" applyAlignment="1">
      <alignment horizontal="center"/>
    </xf>
    <xf numFmtId="168" fontId="51" fillId="19" borderId="1" xfId="0" applyNumberFormat="1" applyFont="1" applyFill="1" applyBorder="1" applyAlignment="1">
      <alignment horizontal="center"/>
    </xf>
    <xf numFmtId="168" fontId="51" fillId="0" borderId="1" xfId="0" applyNumberFormat="1" applyFont="1" applyBorder="1" applyAlignment="1">
      <alignment horizontal="center"/>
    </xf>
    <xf numFmtId="0" fontId="51" fillId="0" borderId="0" xfId="0" applyFont="1"/>
    <xf numFmtId="3" fontId="51" fillId="3" borderId="10" xfId="0" applyNumberFormat="1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3" fontId="51" fillId="8" borderId="9" xfId="0" applyNumberFormat="1" applyFont="1" applyFill="1" applyBorder="1" applyAlignment="1">
      <alignment horizontal="center"/>
    </xf>
    <xf numFmtId="3" fontId="51" fillId="0" borderId="1" xfId="0" applyNumberFormat="1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3" fontId="15" fillId="8" borderId="17" xfId="0" applyNumberFormat="1" applyFont="1" applyFill="1" applyBorder="1" applyAlignment="1">
      <alignment horizontal="center"/>
    </xf>
    <xf numFmtId="3" fontId="15" fillId="13" borderId="3" xfId="0" applyNumberFormat="1" applyFont="1" applyFill="1" applyBorder="1" applyAlignment="1">
      <alignment horizontal="center"/>
    </xf>
    <xf numFmtId="3" fontId="15" fillId="4" borderId="3" xfId="0" applyNumberFormat="1" applyFont="1" applyFill="1" applyBorder="1" applyAlignment="1">
      <alignment horizontal="center"/>
    </xf>
    <xf numFmtId="3" fontId="15" fillId="3" borderId="13" xfId="0" applyNumberFormat="1" applyFont="1" applyFill="1" applyBorder="1" applyAlignment="1">
      <alignment horizontal="center"/>
    </xf>
    <xf numFmtId="3" fontId="15" fillId="3" borderId="3" xfId="0" applyNumberFormat="1" applyFont="1" applyFill="1" applyBorder="1" applyAlignment="1">
      <alignment horizontal="center"/>
    </xf>
    <xf numFmtId="3" fontId="15" fillId="10" borderId="3" xfId="0" applyNumberFormat="1" applyFont="1" applyFill="1" applyBorder="1" applyAlignment="1">
      <alignment horizontal="center"/>
    </xf>
    <xf numFmtId="3" fontId="15" fillId="21" borderId="3" xfId="0" applyNumberFormat="1" applyFont="1" applyFill="1" applyBorder="1" applyAlignment="1">
      <alignment horizontal="center"/>
    </xf>
    <xf numFmtId="168" fontId="15" fillId="19" borderId="3" xfId="0" applyNumberFormat="1" applyFont="1" applyFill="1" applyBorder="1" applyAlignment="1">
      <alignment horizontal="center"/>
    </xf>
    <xf numFmtId="168" fontId="15" fillId="0" borderId="3" xfId="0" applyNumberFormat="1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3" fontId="15" fillId="8" borderId="39" xfId="0" applyNumberFormat="1" applyFont="1" applyFill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2" fontId="40" fillId="0" borderId="41" xfId="0" applyNumberFormat="1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14" fontId="15" fillId="0" borderId="51" xfId="0" applyNumberFormat="1" applyFont="1" applyBorder="1" applyAlignment="1">
      <alignment horizontal="center"/>
    </xf>
    <xf numFmtId="3" fontId="15" fillId="8" borderId="36" xfId="0" applyNumberFormat="1" applyFont="1" applyFill="1" applyBorder="1" applyAlignment="1">
      <alignment horizontal="center"/>
    </xf>
    <xf numFmtId="3" fontId="15" fillId="13" borderId="4" xfId="0" applyNumberFormat="1" applyFont="1" applyFill="1" applyBorder="1" applyAlignment="1">
      <alignment horizontal="center"/>
    </xf>
    <xf numFmtId="3" fontId="15" fillId="4" borderId="4" xfId="0" applyNumberFormat="1" applyFont="1" applyFill="1" applyBorder="1" applyAlignment="1">
      <alignment horizontal="center"/>
    </xf>
    <xf numFmtId="3" fontId="15" fillId="3" borderId="4" xfId="0" applyNumberFormat="1" applyFont="1" applyFill="1" applyBorder="1" applyAlignment="1">
      <alignment horizontal="center"/>
    </xf>
    <xf numFmtId="3" fontId="15" fillId="10" borderId="4" xfId="0" applyNumberFormat="1" applyFont="1" applyFill="1" applyBorder="1" applyAlignment="1">
      <alignment horizontal="center"/>
    </xf>
    <xf numFmtId="3" fontId="15" fillId="21" borderId="4" xfId="0" applyNumberFormat="1" applyFont="1" applyFill="1" applyBorder="1" applyAlignment="1">
      <alignment horizontal="center"/>
    </xf>
    <xf numFmtId="168" fontId="15" fillId="19" borderId="4" xfId="0" applyNumberFormat="1" applyFont="1" applyFill="1" applyBorder="1" applyAlignment="1">
      <alignment horizontal="center"/>
    </xf>
    <xf numFmtId="168" fontId="15" fillId="0" borderId="4" xfId="0" applyNumberFormat="1" applyFont="1" applyBorder="1" applyAlignment="1">
      <alignment horizontal="center"/>
    </xf>
    <xf numFmtId="14" fontId="15" fillId="0" borderId="40" xfId="0" applyNumberFormat="1" applyFont="1" applyBorder="1" applyAlignment="1">
      <alignment horizontal="center"/>
    </xf>
    <xf numFmtId="14" fontId="15" fillId="0" borderId="41" xfId="0" applyNumberFormat="1" applyFont="1" applyBorder="1" applyAlignment="1">
      <alignment horizontal="center"/>
    </xf>
    <xf numFmtId="3" fontId="15" fillId="8" borderId="33" xfId="0" applyNumberFormat="1" applyFont="1" applyFill="1" applyBorder="1" applyAlignment="1">
      <alignment horizontal="center"/>
    </xf>
    <xf numFmtId="3" fontId="15" fillId="13" borderId="34" xfId="0" applyNumberFormat="1" applyFont="1" applyFill="1" applyBorder="1" applyAlignment="1">
      <alignment horizontal="center"/>
    </xf>
    <xf numFmtId="3" fontId="15" fillId="4" borderId="34" xfId="0" applyNumberFormat="1" applyFont="1" applyFill="1" applyBorder="1" applyAlignment="1">
      <alignment horizontal="center"/>
    </xf>
    <xf numFmtId="3" fontId="15" fillId="3" borderId="34" xfId="0" applyNumberFormat="1" applyFont="1" applyFill="1" applyBorder="1" applyAlignment="1">
      <alignment horizontal="center"/>
    </xf>
    <xf numFmtId="3" fontId="15" fillId="10" borderId="34" xfId="0" applyNumberFormat="1" applyFont="1" applyFill="1" applyBorder="1" applyAlignment="1">
      <alignment horizontal="center"/>
    </xf>
    <xf numFmtId="3" fontId="15" fillId="21" borderId="34" xfId="0" applyNumberFormat="1" applyFont="1" applyFill="1" applyBorder="1" applyAlignment="1">
      <alignment horizontal="center"/>
    </xf>
    <xf numFmtId="168" fontId="15" fillId="19" borderId="34" xfId="0" applyNumberFormat="1" applyFont="1" applyFill="1" applyBorder="1" applyAlignment="1">
      <alignment horizontal="center"/>
    </xf>
    <xf numFmtId="168" fontId="15" fillId="0" borderId="34" xfId="0" applyNumberFormat="1" applyFont="1" applyBorder="1" applyAlignment="1">
      <alignment horizontal="center"/>
    </xf>
    <xf numFmtId="0" fontId="15" fillId="0" borderId="28" xfId="0" applyFont="1" applyBorder="1"/>
    <xf numFmtId="3" fontId="15" fillId="3" borderId="52" xfId="0" applyNumberFormat="1" applyFont="1" applyFill="1" applyBorder="1" applyAlignment="1">
      <alignment horizontal="center"/>
    </xf>
    <xf numFmtId="3" fontId="15" fillId="3" borderId="35" xfId="0" applyNumberFormat="1" applyFont="1" applyFill="1" applyBorder="1" applyAlignment="1">
      <alignment horizontal="center"/>
    </xf>
    <xf numFmtId="14" fontId="15" fillId="0" borderId="67" xfId="0" applyNumberFormat="1" applyFont="1" applyBorder="1" applyAlignment="1">
      <alignment horizontal="center"/>
    </xf>
    <xf numFmtId="3" fontId="15" fillId="8" borderId="38" xfId="0" applyNumberFormat="1" applyFont="1" applyFill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14" fontId="15" fillId="0" borderId="40" xfId="0" applyNumberFormat="1" applyFont="1" applyBorder="1" applyAlignment="1">
      <alignment horizontal="center" vertical="center"/>
    </xf>
    <xf numFmtId="14" fontId="15" fillId="0" borderId="62" xfId="0" applyNumberFormat="1" applyFont="1" applyBorder="1" applyAlignment="1">
      <alignment horizontal="center" vertical="center"/>
    </xf>
    <xf numFmtId="3" fontId="15" fillId="8" borderId="41" xfId="0" applyNumberFormat="1" applyFont="1" applyFill="1" applyBorder="1" applyAlignment="1">
      <alignment horizontal="center" vertical="center"/>
    </xf>
    <xf numFmtId="3" fontId="15" fillId="13" borderId="34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4" borderId="34" xfId="0" applyNumberFormat="1" applyFont="1" applyFill="1" applyBorder="1" applyAlignment="1">
      <alignment horizontal="center" vertical="center"/>
    </xf>
    <xf numFmtId="3" fontId="15" fillId="3" borderId="35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168" fontId="15" fillId="4" borderId="4" xfId="0" applyNumberFormat="1" applyFont="1" applyFill="1" applyBorder="1"/>
    <xf numFmtId="168" fontId="15" fillId="4" borderId="1" xfId="0" applyNumberFormat="1" applyFont="1" applyFill="1" applyBorder="1"/>
    <xf numFmtId="168" fontId="15" fillId="12" borderId="38" xfId="0" applyNumberFormat="1" applyFont="1" applyFill="1" applyBorder="1"/>
    <xf numFmtId="168" fontId="40" fillId="9" borderId="16" xfId="0" applyNumberFormat="1" applyFont="1" applyFill="1" applyBorder="1"/>
    <xf numFmtId="168" fontId="15" fillId="12" borderId="9" xfId="0" applyNumberFormat="1" applyFont="1" applyFill="1" applyBorder="1"/>
    <xf numFmtId="0" fontId="0" fillId="0" borderId="0" xfId="0" applyFill="1"/>
    <xf numFmtId="4" fontId="0" fillId="0" borderId="1" xfId="0" applyNumberFormat="1" applyBorder="1"/>
    <xf numFmtId="14" fontId="15" fillId="0" borderId="61" xfId="0" applyNumberFormat="1" applyFont="1" applyBorder="1" applyAlignment="1">
      <alignment horizontal="center"/>
    </xf>
    <xf numFmtId="0" fontId="2" fillId="0" borderId="1" xfId="0" applyFont="1" applyFill="1" applyBorder="1"/>
    <xf numFmtId="3" fontId="0" fillId="0" borderId="1" xfId="0" applyNumberFormat="1" applyFill="1" applyBorder="1"/>
    <xf numFmtId="0" fontId="2" fillId="0" borderId="61" xfId="0" applyFont="1" applyBorder="1"/>
    <xf numFmtId="2" fontId="0" fillId="0" borderId="3" xfId="0" applyNumberFormat="1" applyBorder="1"/>
    <xf numFmtId="0" fontId="9" fillId="0" borderId="7" xfId="0" applyFont="1" applyBorder="1"/>
    <xf numFmtId="3" fontId="0" fillId="0" borderId="8" xfId="0" applyNumberFormat="1" applyBorder="1"/>
    <xf numFmtId="3" fontId="0" fillId="0" borderId="52" xfId="0" applyNumberFormat="1" applyBorder="1"/>
    <xf numFmtId="3" fontId="0" fillId="0" borderId="68" xfId="0" applyNumberFormat="1" applyBorder="1"/>
    <xf numFmtId="0" fontId="2" fillId="0" borderId="46" xfId="0" applyFont="1" applyFill="1" applyBorder="1"/>
    <xf numFmtId="0" fontId="2" fillId="0" borderId="39" xfId="0" applyFont="1" applyBorder="1" applyAlignment="1">
      <alignment horizontal="center"/>
    </xf>
    <xf numFmtId="3" fontId="0" fillId="0" borderId="3" xfId="0" applyNumberFormat="1" applyBorder="1"/>
    <xf numFmtId="3" fontId="2" fillId="0" borderId="3" xfId="0" applyNumberFormat="1" applyFont="1" applyBorder="1"/>
    <xf numFmtId="0" fontId="2" fillId="0" borderId="13" xfId="0" applyFont="1" applyBorder="1" applyAlignment="1">
      <alignment horizontal="right"/>
    </xf>
    <xf numFmtId="14" fontId="0" fillId="0" borderId="0" xfId="0" applyNumberFormat="1"/>
    <xf numFmtId="0" fontId="2" fillId="0" borderId="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6" fillId="0" borderId="6" xfId="0" applyFont="1" applyBorder="1" applyAlignment="1">
      <alignment horizontal="center"/>
    </xf>
    <xf numFmtId="3" fontId="36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wrapText="1"/>
    </xf>
    <xf numFmtId="0" fontId="46" fillId="0" borderId="3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3" fontId="18" fillId="4" borderId="1" xfId="0" applyNumberFormat="1" applyFont="1" applyFill="1" applyBorder="1" applyAlignment="1">
      <alignment horizontal="center"/>
    </xf>
    <xf numFmtId="3" fontId="18" fillId="8" borderId="1" xfId="0" applyNumberFormat="1" applyFont="1" applyFill="1" applyBorder="1" applyAlignment="1">
      <alignment horizontal="center"/>
    </xf>
    <xf numFmtId="0" fontId="18" fillId="22" borderId="40" xfId="0" applyFont="1" applyFill="1" applyBorder="1" applyAlignment="1">
      <alignment horizontal="center"/>
    </xf>
    <xf numFmtId="0" fontId="18" fillId="22" borderId="41" xfId="0" applyFont="1" applyFill="1" applyBorder="1" applyAlignment="1">
      <alignment horizontal="center"/>
    </xf>
    <xf numFmtId="3" fontId="18" fillId="22" borderId="33" xfId="0" applyNumberFormat="1" applyFont="1" applyFill="1" applyBorder="1" applyAlignment="1">
      <alignment horizontal="center"/>
    </xf>
    <xf numFmtId="3" fontId="18" fillId="22" borderId="34" xfId="0" applyNumberFormat="1" applyFont="1" applyFill="1" applyBorder="1" applyAlignment="1">
      <alignment horizontal="center"/>
    </xf>
    <xf numFmtId="168" fontId="18" fillId="22" borderId="34" xfId="0" applyNumberFormat="1" applyFont="1" applyFill="1" applyBorder="1" applyAlignment="1">
      <alignment horizontal="center"/>
    </xf>
    <xf numFmtId="3" fontId="18" fillId="22" borderId="35" xfId="0" applyNumberFormat="1" applyFont="1" applyFill="1" applyBorder="1" applyAlignment="1">
      <alignment horizontal="center"/>
    </xf>
    <xf numFmtId="0" fontId="18" fillId="22" borderId="0" xfId="0" applyFont="1" applyFill="1"/>
    <xf numFmtId="3" fontId="18" fillId="22" borderId="0" xfId="0" applyNumberFormat="1" applyFont="1" applyFill="1" applyBorder="1" applyAlignment="1">
      <alignment horizontal="center"/>
    </xf>
    <xf numFmtId="0" fontId="18" fillId="22" borderId="34" xfId="0" applyFont="1" applyFill="1" applyBorder="1"/>
    <xf numFmtId="3" fontId="15" fillId="0" borderId="0" xfId="0" applyNumberFormat="1" applyFont="1" applyFill="1"/>
    <xf numFmtId="0" fontId="18" fillId="0" borderId="0" xfId="0" applyFont="1" applyFill="1"/>
    <xf numFmtId="0" fontId="51" fillId="0" borderId="0" xfId="0" applyFont="1" applyFill="1"/>
    <xf numFmtId="0" fontId="18" fillId="22" borderId="62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0" fillId="0" borderId="0" xfId="0" applyAlignment="1">
      <alignment vertical="center"/>
    </xf>
    <xf numFmtId="14" fontId="53" fillId="0" borderId="1" xfId="0" applyNumberFormat="1" applyFont="1" applyBorder="1"/>
    <xf numFmtId="14" fontId="51" fillId="0" borderId="45" xfId="0" applyNumberFormat="1" applyFont="1" applyBorder="1" applyAlignment="1">
      <alignment horizontal="center"/>
    </xf>
    <xf numFmtId="14" fontId="54" fillId="0" borderId="1" xfId="0" applyNumberFormat="1" applyFont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9" fillId="0" borderId="44" xfId="0" applyFont="1" applyBorder="1"/>
    <xf numFmtId="0" fontId="9" fillId="0" borderId="45" xfId="0" applyFont="1" applyBorder="1"/>
    <xf numFmtId="0" fontId="9" fillId="0" borderId="46" xfId="0" applyFont="1" applyBorder="1"/>
    <xf numFmtId="0" fontId="0" fillId="0" borderId="20" xfId="0" applyBorder="1"/>
    <xf numFmtId="0" fontId="0" fillId="0" borderId="41" xfId="0" applyBorder="1"/>
    <xf numFmtId="0" fontId="0" fillId="0" borderId="60" xfId="0" applyBorder="1"/>
    <xf numFmtId="0" fontId="0" fillId="0" borderId="58" xfId="0" applyBorder="1"/>
    <xf numFmtId="0" fontId="0" fillId="0" borderId="47" xfId="0" applyBorder="1"/>
    <xf numFmtId="0" fontId="0" fillId="0" borderId="26" xfId="0" applyBorder="1"/>
    <xf numFmtId="0" fontId="0" fillId="0" borderId="24" xfId="0" applyBorder="1"/>
    <xf numFmtId="0" fontId="0" fillId="0" borderId="65" xfId="0" applyBorder="1"/>
    <xf numFmtId="0" fontId="0" fillId="0" borderId="37" xfId="0" applyBorder="1"/>
    <xf numFmtId="0" fontId="0" fillId="0" borderId="49" xfId="0" applyBorder="1"/>
    <xf numFmtId="0" fontId="0" fillId="0" borderId="28" xfId="0" applyBorder="1"/>
    <xf numFmtId="0" fontId="3" fillId="0" borderId="0" xfId="0" applyFont="1"/>
    <xf numFmtId="0" fontId="2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0" fillId="0" borderId="0" xfId="0" applyNumberFormat="1"/>
    <xf numFmtId="3" fontId="0" fillId="0" borderId="12" xfId="0" applyNumberFormat="1" applyBorder="1"/>
    <xf numFmtId="0" fontId="2" fillId="24" borderId="41" xfId="0" applyFont="1" applyFill="1" applyBorder="1"/>
    <xf numFmtId="3" fontId="0" fillId="0" borderId="0" xfId="0" applyNumberFormat="1"/>
    <xf numFmtId="0" fontId="1" fillId="0" borderId="47" xfId="0" applyFont="1" applyBorder="1"/>
    <xf numFmtId="0" fontId="1" fillId="0" borderId="49" xfId="0" applyFont="1" applyBorder="1"/>
    <xf numFmtId="3" fontId="9" fillId="25" borderId="1" xfId="0" quotePrefix="1" applyNumberFormat="1" applyFont="1" applyFill="1" applyBorder="1" applyAlignment="1">
      <alignment horizontal="right"/>
    </xf>
    <xf numFmtId="3" fontId="0" fillId="25" borderId="1" xfId="0" applyNumberFormat="1" applyFill="1" applyBorder="1"/>
    <xf numFmtId="0" fontId="1" fillId="0" borderId="0" xfId="0" applyFont="1"/>
    <xf numFmtId="3" fontId="1" fillId="0" borderId="0" xfId="0" applyNumberFormat="1" applyFont="1"/>
    <xf numFmtId="3" fontId="21" fillId="0" borderId="1" xfId="0" applyNumberFormat="1" applyFont="1" applyFill="1" applyBorder="1" applyAlignment="1">
      <alignment horizontal="center"/>
    </xf>
    <xf numFmtId="14" fontId="17" fillId="0" borderId="1" xfId="0" applyNumberFormat="1" applyFont="1" applyBorder="1"/>
    <xf numFmtId="0" fontId="40" fillId="20" borderId="26" xfId="0" applyFont="1" applyFill="1" applyBorder="1" applyAlignment="1">
      <alignment horizontal="center" vertical="center"/>
    </xf>
    <xf numFmtId="0" fontId="40" fillId="20" borderId="28" xfId="0" applyFont="1" applyFill="1" applyBorder="1" applyAlignment="1">
      <alignment horizontal="center" vertical="center"/>
    </xf>
    <xf numFmtId="3" fontId="15" fillId="0" borderId="57" xfId="0" applyNumberFormat="1" applyFont="1" applyBorder="1" applyAlignment="1">
      <alignment horizontal="center"/>
    </xf>
    <xf numFmtId="3" fontId="15" fillId="0" borderId="42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51" fillId="0" borderId="14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18" fillId="22" borderId="57" xfId="0" applyNumberFormat="1" applyFont="1" applyFill="1" applyBorder="1" applyAlignment="1">
      <alignment horizontal="center"/>
    </xf>
    <xf numFmtId="3" fontId="18" fillId="22" borderId="1" xfId="0" applyNumberFormat="1" applyFont="1" applyFill="1" applyBorder="1" applyAlignment="1">
      <alignment horizontal="center"/>
    </xf>
    <xf numFmtId="0" fontId="40" fillId="20" borderId="25" xfId="0" applyFont="1" applyFill="1" applyBorder="1" applyAlignment="1">
      <alignment horizontal="center" vertical="center"/>
    </xf>
    <xf numFmtId="0" fontId="40" fillId="20" borderId="27" xfId="0" applyFont="1" applyFill="1" applyBorder="1" applyAlignment="1">
      <alignment horizontal="center" vertical="center"/>
    </xf>
    <xf numFmtId="3" fontId="15" fillId="26" borderId="4" xfId="0" applyNumberFormat="1" applyFont="1" applyFill="1" applyBorder="1" applyAlignment="1">
      <alignment horizontal="center"/>
    </xf>
    <xf numFmtId="3" fontId="15" fillId="26" borderId="1" xfId="0" applyNumberFormat="1" applyFont="1" applyFill="1" applyBorder="1" applyAlignment="1">
      <alignment horizontal="center"/>
    </xf>
    <xf numFmtId="3" fontId="51" fillId="26" borderId="1" xfId="0" applyNumberFormat="1" applyFont="1" applyFill="1" applyBorder="1" applyAlignment="1">
      <alignment horizontal="center"/>
    </xf>
    <xf numFmtId="3" fontId="18" fillId="26" borderId="1" xfId="0" applyNumberFormat="1" applyFont="1" applyFill="1" applyBorder="1" applyAlignment="1">
      <alignment horizontal="center"/>
    </xf>
    <xf numFmtId="3" fontId="15" fillId="26" borderId="42" xfId="0" applyNumberFormat="1" applyFont="1" applyFill="1" applyBorder="1" applyAlignment="1">
      <alignment horizontal="center"/>
    </xf>
    <xf numFmtId="3" fontId="15" fillId="26" borderId="14" xfId="0" applyNumberFormat="1" applyFont="1" applyFill="1" applyBorder="1" applyAlignment="1">
      <alignment horizontal="center"/>
    </xf>
    <xf numFmtId="3" fontId="51" fillId="26" borderId="14" xfId="0" applyNumberFormat="1" applyFont="1" applyFill="1" applyBorder="1" applyAlignment="1">
      <alignment horizontal="center"/>
    </xf>
    <xf numFmtId="3" fontId="18" fillId="26" borderId="14" xfId="0" applyNumberFormat="1" applyFont="1" applyFill="1" applyBorder="1" applyAlignment="1">
      <alignment horizontal="center"/>
    </xf>
    <xf numFmtId="3" fontId="18" fillId="22" borderId="14" xfId="0" applyNumberFormat="1" applyFont="1" applyFill="1" applyBorder="1" applyAlignment="1">
      <alignment horizontal="center"/>
    </xf>
    <xf numFmtId="168" fontId="15" fillId="28" borderId="1" xfId="0" applyNumberFormat="1" applyFont="1" applyFill="1" applyBorder="1" applyAlignment="1">
      <alignment horizontal="center"/>
    </xf>
    <xf numFmtId="168" fontId="15" fillId="28" borderId="3" xfId="0" applyNumberFormat="1" applyFont="1" applyFill="1" applyBorder="1" applyAlignment="1">
      <alignment horizontal="center"/>
    </xf>
    <xf numFmtId="3" fontId="15" fillId="27" borderId="14" xfId="0" applyNumberFormat="1" applyFont="1" applyFill="1" applyBorder="1" applyAlignment="1">
      <alignment horizontal="center"/>
    </xf>
    <xf numFmtId="3" fontId="15" fillId="27" borderId="20" xfId="0" applyNumberFormat="1" applyFont="1" applyFill="1" applyBorder="1" applyAlignment="1">
      <alignment horizontal="center"/>
    </xf>
    <xf numFmtId="3" fontId="15" fillId="24" borderId="1" xfId="0" applyNumberFormat="1" applyFont="1" applyFill="1" applyBorder="1" applyAlignment="1">
      <alignment horizontal="center"/>
    </xf>
    <xf numFmtId="3" fontId="15" fillId="24" borderId="14" xfId="0" applyNumberFormat="1" applyFont="1" applyFill="1" applyBorder="1" applyAlignment="1">
      <alignment horizontal="center"/>
    </xf>
    <xf numFmtId="3" fontId="15" fillId="29" borderId="1" xfId="0" applyNumberFormat="1" applyFont="1" applyFill="1" applyBorder="1" applyAlignment="1">
      <alignment horizontal="center"/>
    </xf>
    <xf numFmtId="0" fontId="40" fillId="10" borderId="24" xfId="0" applyFont="1" applyFill="1" applyBorder="1" applyAlignment="1">
      <alignment horizontal="center" vertical="center"/>
    </xf>
    <xf numFmtId="0" fontId="40" fillId="10" borderId="29" xfId="0" applyFont="1" applyFill="1" applyBorder="1" applyAlignment="1">
      <alignment horizontal="center" vertical="center"/>
    </xf>
    <xf numFmtId="3" fontId="15" fillId="10" borderId="33" xfId="0" applyNumberFormat="1" applyFont="1" applyFill="1" applyBorder="1" applyAlignment="1">
      <alignment horizontal="center"/>
    </xf>
    <xf numFmtId="3" fontId="15" fillId="10" borderId="36" xfId="0" applyNumberFormat="1" applyFont="1" applyFill="1" applyBorder="1" applyAlignment="1">
      <alignment horizontal="center"/>
    </xf>
    <xf numFmtId="3" fontId="15" fillId="10" borderId="16" xfId="0" applyNumberFormat="1" applyFont="1" applyFill="1" applyBorder="1" applyAlignment="1">
      <alignment horizontal="center"/>
    </xf>
    <xf numFmtId="3" fontId="51" fillId="10" borderId="16" xfId="0" applyNumberFormat="1" applyFont="1" applyFill="1" applyBorder="1" applyAlignment="1">
      <alignment horizontal="center"/>
    </xf>
    <xf numFmtId="3" fontId="15" fillId="10" borderId="17" xfId="0" applyNumberFormat="1" applyFont="1" applyFill="1" applyBorder="1" applyAlignment="1">
      <alignment horizontal="center"/>
    </xf>
    <xf numFmtId="0" fontId="15" fillId="0" borderId="71" xfId="0" applyFont="1" applyBorder="1"/>
    <xf numFmtId="0" fontId="40" fillId="7" borderId="72" xfId="0" applyFont="1" applyFill="1" applyBorder="1" applyAlignment="1">
      <alignment horizontal="center" vertical="center"/>
    </xf>
    <xf numFmtId="0" fontId="40" fillId="7" borderId="73" xfId="0" applyFont="1" applyFill="1" applyBorder="1" applyAlignment="1">
      <alignment horizontal="center" vertical="center"/>
    </xf>
    <xf numFmtId="3" fontId="15" fillId="7" borderId="74" xfId="0" applyNumberFormat="1" applyFont="1" applyFill="1" applyBorder="1" applyAlignment="1">
      <alignment horizontal="center"/>
    </xf>
    <xf numFmtId="3" fontId="15" fillId="7" borderId="75" xfId="0" applyNumberFormat="1" applyFont="1" applyFill="1" applyBorder="1" applyAlignment="1">
      <alignment horizontal="center"/>
    </xf>
    <xf numFmtId="3" fontId="15" fillId="7" borderId="76" xfId="0" applyNumberFormat="1" applyFont="1" applyFill="1" applyBorder="1" applyAlignment="1">
      <alignment horizontal="center"/>
    </xf>
    <xf numFmtId="3" fontId="51" fillId="7" borderId="76" xfId="0" applyNumberFormat="1" applyFont="1" applyFill="1" applyBorder="1" applyAlignment="1">
      <alignment horizontal="center"/>
    </xf>
    <xf numFmtId="3" fontId="15" fillId="7" borderId="77" xfId="0" applyNumberFormat="1" applyFont="1" applyFill="1" applyBorder="1" applyAlignment="1">
      <alignment horizontal="center"/>
    </xf>
    <xf numFmtId="3" fontId="18" fillId="22" borderId="74" xfId="0" applyNumberFormat="1" applyFont="1" applyFill="1" applyBorder="1" applyAlignment="1">
      <alignment horizontal="center"/>
    </xf>
    <xf numFmtId="0" fontId="0" fillId="0" borderId="71" xfId="0" applyBorder="1"/>
    <xf numFmtId="14" fontId="1" fillId="0" borderId="1" xfId="0" applyNumberFormat="1" applyFont="1" applyBorder="1"/>
    <xf numFmtId="168" fontId="40" fillId="14" borderId="33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61" xfId="0" applyFont="1" applyFill="1" applyBorder="1"/>
    <xf numFmtId="3" fontId="0" fillId="0" borderId="13" xfId="0" applyNumberFormat="1" applyBorder="1"/>
    <xf numFmtId="0" fontId="2" fillId="0" borderId="39" xfId="0" applyFont="1" applyFill="1" applyBorder="1" applyAlignment="1">
      <alignment horizontal="center"/>
    </xf>
    <xf numFmtId="0" fontId="2" fillId="0" borderId="13" xfId="0" applyFont="1" applyBorder="1"/>
    <xf numFmtId="0" fontId="13" fillId="0" borderId="39" xfId="0" applyFont="1" applyFill="1" applyBorder="1" applyAlignment="1">
      <alignment horizontal="center"/>
    </xf>
    <xf numFmtId="3" fontId="36" fillId="0" borderId="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3" fontId="44" fillId="0" borderId="3" xfId="0" applyNumberFormat="1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169" fontId="17" fillId="0" borderId="3" xfId="0" applyNumberFormat="1" applyFont="1" applyFill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1" fillId="0" borderId="47" xfId="0" applyFont="1" applyFill="1" applyBorder="1"/>
    <xf numFmtId="0" fontId="0" fillId="0" borderId="26" xfId="0" applyFont="1" applyFill="1" applyBorder="1"/>
    <xf numFmtId="0" fontId="0" fillId="0" borderId="28" xfId="0" applyFont="1" applyFill="1" applyBorder="1"/>
    <xf numFmtId="0" fontId="15" fillId="0" borderId="19" xfId="0" applyFont="1" applyFill="1" applyBorder="1"/>
    <xf numFmtId="165" fontId="15" fillId="4" borderId="14" xfId="0" applyNumberFormat="1" applyFont="1" applyFill="1" applyBorder="1"/>
    <xf numFmtId="165" fontId="15" fillId="4" borderId="20" xfId="0" applyNumberFormat="1" applyFont="1" applyFill="1" applyBorder="1"/>
    <xf numFmtId="165" fontId="48" fillId="3" borderId="57" xfId="0" applyNumberFormat="1" applyFont="1" applyFill="1" applyBorder="1" applyAlignment="1">
      <alignment vertical="center"/>
    </xf>
    <xf numFmtId="165" fontId="15" fillId="4" borderId="42" xfId="0" applyNumberFormat="1" applyFont="1" applyFill="1" applyBorder="1"/>
    <xf numFmtId="0" fontId="15" fillId="3" borderId="57" xfId="0" applyFont="1" applyFill="1" applyBorder="1"/>
    <xf numFmtId="0" fontId="15" fillId="4" borderId="42" xfId="0" applyFont="1" applyFill="1" applyBorder="1"/>
    <xf numFmtId="0" fontId="15" fillId="4" borderId="14" xfId="0" applyFont="1" applyFill="1" applyBorder="1"/>
    <xf numFmtId="168" fontId="15" fillId="4" borderId="42" xfId="0" applyNumberFormat="1" applyFont="1" applyFill="1" applyBorder="1"/>
    <xf numFmtId="168" fontId="15" fillId="4" borderId="14" xfId="0" applyNumberFormat="1" applyFont="1" applyFill="1" applyBorder="1"/>
    <xf numFmtId="165" fontId="15" fillId="3" borderId="57" xfId="0" applyNumberFormat="1" applyFont="1" applyFill="1" applyBorder="1"/>
    <xf numFmtId="0" fontId="8" fillId="10" borderId="4" xfId="0" applyFont="1" applyFill="1" applyBorder="1"/>
    <xf numFmtId="0" fontId="1" fillId="0" borderId="70" xfId="0" applyFont="1" applyFill="1" applyBorder="1"/>
    <xf numFmtId="3" fontId="9" fillId="0" borderId="0" xfId="0" applyNumberFormat="1" applyFont="1"/>
    <xf numFmtId="0" fontId="0" fillId="27" borderId="14" xfId="0" applyFill="1" applyBorder="1"/>
    <xf numFmtId="9" fontId="0" fillId="27" borderId="14" xfId="0" applyNumberFormat="1" applyFill="1" applyBorder="1"/>
    <xf numFmtId="9" fontId="0" fillId="27" borderId="20" xfId="0" applyNumberFormat="1" applyFill="1" applyBorder="1"/>
    <xf numFmtId="9" fontId="5" fillId="27" borderId="14" xfId="0" applyNumberFormat="1" applyFont="1" applyFill="1" applyBorder="1"/>
    <xf numFmtId="0" fontId="5" fillId="27" borderId="14" xfId="0" applyFont="1" applyFill="1" applyBorder="1"/>
    <xf numFmtId="9" fontId="9" fillId="27" borderId="14" xfId="0" applyNumberFormat="1" applyFont="1" applyFill="1" applyBorder="1"/>
    <xf numFmtId="9" fontId="6" fillId="27" borderId="14" xfId="0" applyNumberFormat="1" applyFont="1" applyFill="1" applyBorder="1"/>
    <xf numFmtId="9" fontId="0" fillId="27" borderId="1" xfId="0" applyNumberFormat="1" applyFill="1" applyBorder="1"/>
    <xf numFmtId="0" fontId="0" fillId="27" borderId="1" xfId="0" applyFill="1" applyBorder="1"/>
    <xf numFmtId="0" fontId="0" fillId="27" borderId="0" xfId="0" applyFill="1"/>
    <xf numFmtId="3" fontId="2" fillId="27" borderId="1" xfId="0" applyNumberFormat="1" applyFont="1" applyFill="1" applyBorder="1"/>
    <xf numFmtId="0" fontId="0" fillId="30" borderId="1" xfId="0" applyFill="1" applyBorder="1"/>
    <xf numFmtId="0" fontId="0" fillId="30" borderId="1" xfId="0" applyNumberFormat="1" applyFill="1" applyBorder="1"/>
    <xf numFmtId="0" fontId="0" fillId="31" borderId="1" xfId="0" applyFill="1" applyBorder="1"/>
    <xf numFmtId="0" fontId="2" fillId="31" borderId="1" xfId="0" applyFont="1" applyFill="1" applyBorder="1" applyAlignment="1">
      <alignment horizontal="center"/>
    </xf>
    <xf numFmtId="0" fontId="0" fillId="31" borderId="1" xfId="0" applyNumberFormat="1" applyFill="1" applyBorder="1"/>
    <xf numFmtId="3" fontId="0" fillId="31" borderId="1" xfId="0" applyNumberFormat="1" applyFill="1" applyBorder="1"/>
    <xf numFmtId="3" fontId="0" fillId="31" borderId="4" xfId="0" applyNumberFormat="1" applyFill="1" applyBorder="1"/>
    <xf numFmtId="0" fontId="0" fillId="31" borderId="4" xfId="0" applyFill="1" applyBorder="1"/>
    <xf numFmtId="0" fontId="0" fillId="29" borderId="1" xfId="0" applyFill="1" applyBorder="1"/>
    <xf numFmtId="3" fontId="2" fillId="29" borderId="1" xfId="0" applyNumberFormat="1" applyFont="1" applyFill="1" applyBorder="1" applyAlignment="1">
      <alignment horizontal="center"/>
    </xf>
    <xf numFmtId="3" fontId="2" fillId="31" borderId="1" xfId="0" applyNumberFormat="1" applyFont="1" applyFill="1" applyBorder="1"/>
    <xf numFmtId="0" fontId="0" fillId="28" borderId="1" xfId="0" applyFill="1" applyBorder="1"/>
    <xf numFmtId="3" fontId="2" fillId="28" borderId="1" xfId="0" applyNumberFormat="1" applyFont="1" applyFill="1" applyBorder="1"/>
    <xf numFmtId="0" fontId="0" fillId="27" borderId="20" xfId="0" applyFill="1" applyBorder="1"/>
    <xf numFmtId="0" fontId="0" fillId="31" borderId="3" xfId="0" applyFill="1" applyBorder="1"/>
    <xf numFmtId="0" fontId="0" fillId="28" borderId="3" xfId="0" applyFill="1" applyBorder="1"/>
    <xf numFmtId="0" fontId="0" fillId="27" borderId="3" xfId="0" applyFill="1" applyBorder="1"/>
    <xf numFmtId="0" fontId="3" fillId="27" borderId="42" xfId="0" applyFont="1" applyFill="1" applyBorder="1"/>
    <xf numFmtId="0" fontId="0" fillId="28" borderId="4" xfId="0" applyFill="1" applyBorder="1"/>
    <xf numFmtId="0" fontId="0" fillId="27" borderId="4" xfId="0" applyFill="1" applyBorder="1"/>
    <xf numFmtId="0" fontId="28" fillId="5" borderId="34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 wrapText="1"/>
    </xf>
    <xf numFmtId="0" fontId="28" fillId="31" borderId="34" xfId="0" applyFont="1" applyFill="1" applyBorder="1" applyAlignment="1">
      <alignment horizontal="center" vertical="center" wrapText="1"/>
    </xf>
    <xf numFmtId="0" fontId="28" fillId="28" borderId="34" xfId="0" applyFont="1" applyFill="1" applyBorder="1" applyAlignment="1">
      <alignment horizontal="center" vertical="center" wrapText="1"/>
    </xf>
    <xf numFmtId="3" fontId="0" fillId="29" borderId="1" xfId="0" applyNumberFormat="1" applyFill="1" applyBorder="1"/>
    <xf numFmtId="4" fontId="2" fillId="29" borderId="1" xfId="0" applyNumberFormat="1" applyFont="1" applyFill="1" applyBorder="1" applyAlignment="1">
      <alignment horizontal="center"/>
    </xf>
    <xf numFmtId="49" fontId="2" fillId="29" borderId="4" xfId="0" applyNumberFormat="1" applyFont="1" applyFill="1" applyBorder="1" applyAlignment="1">
      <alignment horizontal="center"/>
    </xf>
    <xf numFmtId="0" fontId="0" fillId="29" borderId="16" xfId="0" applyFill="1" applyBorder="1"/>
    <xf numFmtId="166" fontId="2" fillId="29" borderId="1" xfId="0" applyNumberFormat="1" applyFont="1" applyFill="1" applyBorder="1" applyAlignment="1">
      <alignment horizontal="center"/>
    </xf>
    <xf numFmtId="0" fontId="0" fillId="29" borderId="23" xfId="0" applyFill="1" applyBorder="1"/>
    <xf numFmtId="49" fontId="2" fillId="29" borderId="1" xfId="0" applyNumberFormat="1" applyFont="1" applyFill="1" applyBorder="1" applyAlignment="1">
      <alignment horizontal="center"/>
    </xf>
    <xf numFmtId="0" fontId="0" fillId="29" borderId="0" xfId="0" applyFill="1"/>
    <xf numFmtId="0" fontId="0" fillId="29" borderId="14" xfId="0" applyFill="1" applyBorder="1"/>
    <xf numFmtId="0" fontId="2" fillId="29" borderId="1" xfId="0" applyFont="1" applyFill="1" applyBorder="1" applyAlignment="1">
      <alignment horizontal="center"/>
    </xf>
    <xf numFmtId="0" fontId="2" fillId="29" borderId="1" xfId="0" applyFont="1" applyFill="1" applyBorder="1"/>
    <xf numFmtId="9" fontId="2" fillId="29" borderId="14" xfId="0" applyNumberFormat="1" applyFont="1" applyFill="1" applyBorder="1"/>
    <xf numFmtId="0" fontId="0" fillId="30" borderId="3" xfId="0" applyFill="1" applyBorder="1" applyAlignment="1">
      <alignment horizontal="center"/>
    </xf>
    <xf numFmtId="0" fontId="28" fillId="30" borderId="34" xfId="0" applyFont="1" applyFill="1" applyBorder="1" applyAlignment="1">
      <alignment horizontal="center" vertical="center" wrapText="1"/>
    </xf>
    <xf numFmtId="0" fontId="0" fillId="30" borderId="4" xfId="0" applyNumberFormat="1" applyFill="1" applyBorder="1"/>
    <xf numFmtId="0" fontId="0" fillId="30" borderId="3" xfId="0" applyNumberFormat="1" applyFill="1" applyBorder="1"/>
    <xf numFmtId="0" fontId="0" fillId="30" borderId="1" xfId="0" applyNumberFormat="1" applyFill="1" applyBorder="1" applyAlignment="1">
      <alignment horizontal="right"/>
    </xf>
    <xf numFmtId="0" fontId="5" fillId="30" borderId="1" xfId="0" applyNumberFormat="1" applyFont="1" applyFill="1" applyBorder="1"/>
    <xf numFmtId="0" fontId="6" fillId="30" borderId="1" xfId="0" applyNumberFormat="1" applyFont="1" applyFill="1" applyBorder="1"/>
    <xf numFmtId="2" fontId="0" fillId="30" borderId="1" xfId="0" applyNumberFormat="1" applyFill="1" applyBorder="1"/>
    <xf numFmtId="2" fontId="0" fillId="30" borderId="4" xfId="0" applyNumberFormat="1" applyFill="1" applyBorder="1"/>
    <xf numFmtId="0" fontId="9" fillId="30" borderId="1" xfId="0" applyFont="1" applyFill="1" applyBorder="1"/>
    <xf numFmtId="0" fontId="1" fillId="30" borderId="1" xfId="0" applyFont="1" applyFill="1" applyBorder="1"/>
    <xf numFmtId="3" fontId="0" fillId="30" borderId="1" xfId="0" applyNumberFormat="1" applyFill="1" applyBorder="1" applyAlignment="1">
      <alignment horizontal="center"/>
    </xf>
    <xf numFmtId="0" fontId="0" fillId="30" borderId="0" xfId="0" applyFill="1"/>
    <xf numFmtId="0" fontId="2" fillId="31" borderId="1" xfId="0" applyFont="1" applyFill="1" applyBorder="1"/>
    <xf numFmtId="0" fontId="2" fillId="28" borderId="1" xfId="0" applyFont="1" applyFill="1" applyBorder="1"/>
    <xf numFmtId="0" fontId="2" fillId="31" borderId="3" xfId="0" applyFont="1" applyFill="1" applyBorder="1"/>
    <xf numFmtId="0" fontId="2" fillId="28" borderId="3" xfId="0" applyFont="1" applyFill="1" applyBorder="1"/>
    <xf numFmtId="0" fontId="2" fillId="31" borderId="4" xfId="0" applyFont="1" applyFill="1" applyBorder="1"/>
    <xf numFmtId="0" fontId="2" fillId="28" borderId="4" xfId="0" applyFont="1" applyFill="1" applyBorder="1"/>
    <xf numFmtId="0" fontId="22" fillId="31" borderId="1" xfId="0" applyFont="1" applyFill="1" applyBorder="1"/>
    <xf numFmtId="168" fontId="0" fillId="30" borderId="1" xfId="0" applyNumberFormat="1" applyFill="1" applyBorder="1" applyAlignment="1">
      <alignment horizontal="center"/>
    </xf>
    <xf numFmtId="168" fontId="0" fillId="27" borderId="1" xfId="0" applyNumberFormat="1" applyFill="1" applyBorder="1"/>
    <xf numFmtId="168" fontId="0" fillId="31" borderId="1" xfId="0" applyNumberFormat="1" applyFill="1" applyBorder="1"/>
    <xf numFmtId="168" fontId="2" fillId="28" borderId="1" xfId="0" applyNumberFormat="1" applyFont="1" applyFill="1" applyBorder="1"/>
    <xf numFmtId="168" fontId="2" fillId="31" borderId="1" xfId="0" applyNumberFormat="1" applyFont="1" applyFill="1" applyBorder="1"/>
    <xf numFmtId="168" fontId="0" fillId="31" borderId="4" xfId="0" applyNumberFormat="1" applyFill="1" applyBorder="1"/>
    <xf numFmtId="168" fontId="0" fillId="30" borderId="1" xfId="0" applyNumberFormat="1" applyFill="1" applyBorder="1"/>
    <xf numFmtId="168" fontId="0" fillId="28" borderId="1" xfId="0" applyNumberFormat="1" applyFill="1" applyBorder="1"/>
    <xf numFmtId="168" fontId="0" fillId="30" borderId="0" xfId="0" applyNumberFormat="1" applyFill="1"/>
    <xf numFmtId="168" fontId="0" fillId="27" borderId="0" xfId="0" applyNumberFormat="1" applyFill="1"/>
    <xf numFmtId="168" fontId="0" fillId="29" borderId="1" xfId="0" applyNumberFormat="1" applyFill="1" applyBorder="1"/>
    <xf numFmtId="168" fontId="2" fillId="29" borderId="1" xfId="0" applyNumberFormat="1" applyFont="1" applyFill="1" applyBorder="1" applyAlignment="1">
      <alignment horizontal="center"/>
    </xf>
    <xf numFmtId="3" fontId="0" fillId="27" borderId="1" xfId="0" applyNumberFormat="1" applyFill="1" applyBorder="1"/>
    <xf numFmtId="3" fontId="2" fillId="30" borderId="1" xfId="0" applyNumberFormat="1" applyFont="1" applyFill="1" applyBorder="1"/>
    <xf numFmtId="168" fontId="2" fillId="30" borderId="1" xfId="0" applyNumberFormat="1" applyFont="1" applyFill="1" applyBorder="1"/>
    <xf numFmtId="0" fontId="2" fillId="30" borderId="1" xfId="0" applyFont="1" applyFill="1" applyBorder="1"/>
    <xf numFmtId="0" fontId="2" fillId="30" borderId="3" xfId="0" applyFont="1" applyFill="1" applyBorder="1"/>
    <xf numFmtId="0" fontId="2" fillId="30" borderId="4" xfId="0" applyFont="1" applyFill="1" applyBorder="1"/>
    <xf numFmtId="170" fontId="2" fillId="30" borderId="1" xfId="0" applyNumberFormat="1" applyFont="1" applyFill="1" applyBorder="1"/>
    <xf numFmtId="170" fontId="2" fillId="29" borderId="1" xfId="0" applyNumberFormat="1" applyFont="1" applyFill="1" applyBorder="1" applyAlignment="1">
      <alignment horizontal="center"/>
    </xf>
    <xf numFmtId="3" fontId="0" fillId="32" borderId="1" xfId="0" applyNumberFormat="1" applyFill="1" applyBorder="1" applyAlignment="1">
      <alignment horizontal="center"/>
    </xf>
    <xf numFmtId="9" fontId="0" fillId="32" borderId="1" xfId="0" applyNumberFormat="1" applyFill="1" applyBorder="1"/>
    <xf numFmtId="0" fontId="0" fillId="32" borderId="1" xfId="0" applyFill="1" applyBorder="1"/>
    <xf numFmtId="3" fontId="2" fillId="32" borderId="1" xfId="0" applyNumberFormat="1" applyFont="1" applyFill="1" applyBorder="1"/>
    <xf numFmtId="0" fontId="0" fillId="29" borderId="1" xfId="0" applyNumberFormat="1" applyFill="1" applyBorder="1"/>
    <xf numFmtId="0" fontId="2" fillId="29" borderId="1" xfId="0" applyNumberFormat="1" applyFont="1" applyFill="1" applyBorder="1"/>
    <xf numFmtId="0" fontId="53" fillId="27" borderId="1" xfId="0" applyFont="1" applyFill="1" applyBorder="1"/>
    <xf numFmtId="0" fontId="53" fillId="27" borderId="3" xfId="0" applyFont="1" applyFill="1" applyBorder="1"/>
    <xf numFmtId="0" fontId="56" fillId="27" borderId="34" xfId="0" applyFont="1" applyFill="1" applyBorder="1" applyAlignment="1">
      <alignment horizontal="center" vertical="center" wrapText="1"/>
    </xf>
    <xf numFmtId="0" fontId="53" fillId="27" borderId="4" xfId="0" applyFont="1" applyFill="1" applyBorder="1"/>
    <xf numFmtId="0" fontId="53" fillId="29" borderId="1" xfId="0" applyFont="1" applyFill="1" applyBorder="1"/>
    <xf numFmtId="3" fontId="57" fillId="27" borderId="1" xfId="0" applyNumberFormat="1" applyFont="1" applyFill="1" applyBorder="1"/>
    <xf numFmtId="4" fontId="57" fillId="29" borderId="1" xfId="0" applyNumberFormat="1" applyFont="1" applyFill="1" applyBorder="1" applyAlignment="1">
      <alignment horizontal="center"/>
    </xf>
    <xf numFmtId="3" fontId="53" fillId="27" borderId="1" xfId="0" applyNumberFormat="1" applyFont="1" applyFill="1" applyBorder="1"/>
    <xf numFmtId="168" fontId="53" fillId="27" borderId="1" xfId="0" applyNumberFormat="1" applyFont="1" applyFill="1" applyBorder="1"/>
    <xf numFmtId="3" fontId="57" fillId="29" borderId="1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79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23" borderId="40" xfId="0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/>
    </xf>
    <xf numFmtId="0" fontId="2" fillId="30" borderId="60" xfId="0" applyFont="1" applyFill="1" applyBorder="1" applyAlignment="1">
      <alignment horizontal="center" vertical="center"/>
    </xf>
    <xf numFmtId="3" fontId="0" fillId="30" borderId="79" xfId="0" applyNumberFormat="1" applyFill="1" applyBorder="1" applyAlignment="1">
      <alignment horizontal="center"/>
    </xf>
    <xf numFmtId="3" fontId="2" fillId="30" borderId="60" xfId="0" applyNumberFormat="1" applyFont="1" applyFill="1" applyBorder="1" applyAlignment="1">
      <alignment horizontal="center"/>
    </xf>
    <xf numFmtId="0" fontId="2" fillId="31" borderId="40" xfId="0" applyFont="1" applyFill="1" applyBorder="1" applyAlignment="1">
      <alignment horizontal="center" vertical="center"/>
    </xf>
    <xf numFmtId="3" fontId="0" fillId="30" borderId="4" xfId="0" applyNumberFormat="1" applyFill="1" applyBorder="1" applyAlignment="1">
      <alignment horizontal="center"/>
    </xf>
    <xf numFmtId="3" fontId="0" fillId="30" borderId="3" xfId="0" applyNumberFormat="1" applyFill="1" applyBorder="1" applyAlignment="1">
      <alignment horizontal="center"/>
    </xf>
    <xf numFmtId="3" fontId="2" fillId="30" borderId="40" xfId="0" applyNumberFormat="1" applyFont="1" applyFill="1" applyBorder="1" applyAlignment="1">
      <alignment horizontal="center"/>
    </xf>
    <xf numFmtId="3" fontId="0" fillId="31" borderId="4" xfId="0" applyNumberFormat="1" applyFill="1" applyBorder="1" applyAlignment="1">
      <alignment horizontal="center"/>
    </xf>
    <xf numFmtId="3" fontId="0" fillId="31" borderId="1" xfId="0" applyNumberFormat="1" applyFill="1" applyBorder="1" applyAlignment="1">
      <alignment horizontal="center"/>
    </xf>
    <xf numFmtId="3" fontId="2" fillId="31" borderId="40" xfId="0" applyNumberFormat="1" applyFont="1" applyFill="1" applyBorder="1" applyAlignment="1">
      <alignment horizontal="center"/>
    </xf>
    <xf numFmtId="0" fontId="2" fillId="33" borderId="62" xfId="0" applyFont="1" applyFill="1" applyBorder="1"/>
    <xf numFmtId="0" fontId="2" fillId="33" borderId="62" xfId="0" applyFont="1" applyFill="1" applyBorder="1" applyAlignment="1">
      <alignment vertical="center"/>
    </xf>
    <xf numFmtId="0" fontId="2" fillId="0" borderId="53" xfId="0" applyFont="1" applyBorder="1"/>
    <xf numFmtId="0" fontId="2" fillId="0" borderId="54" xfId="0" applyFont="1" applyBorder="1"/>
    <xf numFmtId="0" fontId="2" fillId="0" borderId="56" xfId="0" applyFont="1" applyBorder="1"/>
    <xf numFmtId="3" fontId="0" fillId="23" borderId="4" xfId="0" applyNumberFormat="1" applyFill="1" applyBorder="1" applyAlignment="1">
      <alignment horizontal="center"/>
    </xf>
    <xf numFmtId="3" fontId="0" fillId="23" borderId="1" xfId="0" applyNumberFormat="1" applyFill="1" applyBorder="1" applyAlignment="1">
      <alignment horizontal="center"/>
    </xf>
    <xf numFmtId="3" fontId="2" fillId="23" borderId="40" xfId="0" applyNumberFormat="1" applyFont="1" applyFill="1" applyBorder="1" applyAlignment="1">
      <alignment horizontal="center"/>
    </xf>
    <xf numFmtId="0" fontId="42" fillId="30" borderId="40" xfId="0" applyFont="1" applyFill="1" applyBorder="1" applyAlignment="1">
      <alignment horizontal="center" vertical="center"/>
    </xf>
    <xf numFmtId="0" fontId="42" fillId="31" borderId="40" xfId="0" applyFont="1" applyFill="1" applyBorder="1" applyAlignment="1">
      <alignment horizontal="center" vertical="center"/>
    </xf>
    <xf numFmtId="0" fontId="42" fillId="23" borderId="40" xfId="0" applyFont="1" applyFill="1" applyBorder="1" applyAlignment="1">
      <alignment horizontal="center" vertical="center"/>
    </xf>
    <xf numFmtId="3" fontId="2" fillId="24" borderId="60" xfId="0" applyNumberFormat="1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 vertical="center"/>
    </xf>
    <xf numFmtId="3" fontId="2" fillId="24" borderId="1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vertical="center"/>
    </xf>
    <xf numFmtId="3" fontId="2" fillId="24" borderId="16" xfId="0" applyNumberFormat="1" applyFont="1" applyFill="1" applyBorder="1" applyAlignment="1">
      <alignment horizontal="center"/>
    </xf>
    <xf numFmtId="3" fontId="2" fillId="24" borderId="40" xfId="0" applyNumberFormat="1" applyFont="1" applyFill="1" applyBorder="1" applyAlignment="1">
      <alignment horizontal="center"/>
    </xf>
    <xf numFmtId="3" fontId="0" fillId="0" borderId="10" xfId="0" applyNumberFormat="1" applyBorder="1"/>
    <xf numFmtId="0" fontId="2" fillId="0" borderId="11" xfId="0" applyFont="1" applyBorder="1" applyAlignment="1">
      <alignment horizontal="center"/>
    </xf>
    <xf numFmtId="0" fontId="0" fillId="31" borderId="0" xfId="0" applyFill="1"/>
    <xf numFmtId="0" fontId="0" fillId="24" borderId="0" xfId="0" applyFill="1"/>
    <xf numFmtId="0" fontId="2" fillId="31" borderId="0" xfId="0" applyFont="1" applyFill="1"/>
    <xf numFmtId="0" fontId="2" fillId="24" borderId="0" xfId="0" applyFont="1" applyFill="1"/>
    <xf numFmtId="0" fontId="2" fillId="0" borderId="0" xfId="0" applyFont="1" applyFill="1" applyBorder="1" applyAlignment="1">
      <alignment horizontal="center"/>
    </xf>
    <xf numFmtId="14" fontId="58" fillId="0" borderId="1" xfId="0" applyNumberFormat="1" applyFont="1" applyFill="1" applyBorder="1"/>
    <xf numFmtId="14" fontId="59" fillId="0" borderId="1" xfId="0" applyNumberFormat="1" applyFont="1" applyFill="1" applyBorder="1"/>
    <xf numFmtId="14" fontId="51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14" fontId="51" fillId="0" borderId="54" xfId="0" applyNumberFormat="1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0" fillId="0" borderId="0" xfId="0" applyFill="1" applyBorder="1"/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5" borderId="0" xfId="0" applyFill="1"/>
    <xf numFmtId="0" fontId="2" fillId="35" borderId="3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2" fillId="28" borderId="30" xfId="0" applyFont="1" applyFill="1" applyBorder="1" applyAlignment="1">
      <alignment horizontal="center"/>
    </xf>
    <xf numFmtId="0" fontId="2" fillId="28" borderId="32" xfId="0" applyFont="1" applyFill="1" applyBorder="1" applyAlignment="1">
      <alignment horizontal="center"/>
    </xf>
    <xf numFmtId="0" fontId="0" fillId="23" borderId="0" xfId="0" applyFill="1"/>
    <xf numFmtId="0" fontId="2" fillId="23" borderId="30" xfId="0" applyFont="1" applyFill="1" applyBorder="1" applyAlignment="1">
      <alignment horizontal="center"/>
    </xf>
    <xf numFmtId="0" fontId="2" fillId="23" borderId="32" xfId="0" applyFont="1" applyFill="1" applyBorder="1" applyAlignment="1">
      <alignment horizontal="center"/>
    </xf>
    <xf numFmtId="0" fontId="0" fillId="36" borderId="0" xfId="0" applyFill="1"/>
    <xf numFmtId="0" fontId="2" fillId="36" borderId="30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7" borderId="0" xfId="0" applyFont="1" applyFill="1"/>
    <xf numFmtId="0" fontId="0" fillId="37" borderId="0" xfId="0" applyFill="1"/>
    <xf numFmtId="0" fontId="0" fillId="37" borderId="0" xfId="0" applyFill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28" borderId="0" xfId="0" applyFont="1" applyFill="1"/>
    <xf numFmtId="0" fontId="2" fillId="34" borderId="0" xfId="0" applyFont="1" applyFill="1"/>
    <xf numFmtId="0" fontId="2" fillId="22" borderId="1" xfId="0" applyFont="1" applyFill="1" applyBorder="1"/>
    <xf numFmtId="49" fontId="2" fillId="22" borderId="1" xfId="0" applyNumberFormat="1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3" fontId="0" fillId="23" borderId="4" xfId="0" applyNumberFormat="1" applyFill="1" applyBorder="1"/>
    <xf numFmtId="3" fontId="2" fillId="28" borderId="4" xfId="0" applyNumberFormat="1" applyFont="1" applyFill="1" applyBorder="1"/>
    <xf numFmtId="3" fontId="0" fillId="36" borderId="4" xfId="0" applyNumberFormat="1" applyFill="1" applyBorder="1"/>
    <xf numFmtId="3" fontId="2" fillId="24" borderId="4" xfId="0" applyNumberFormat="1" applyFont="1" applyFill="1" applyBorder="1"/>
    <xf numFmtId="3" fontId="0" fillId="35" borderId="4" xfId="0" applyNumberFormat="1" applyFill="1" applyBorder="1"/>
    <xf numFmtId="3" fontId="2" fillId="34" borderId="4" xfId="0" applyNumberFormat="1" applyFont="1" applyFill="1" applyBorder="1"/>
    <xf numFmtId="3" fontId="0" fillId="23" borderId="1" xfId="0" applyNumberFormat="1" applyFill="1" applyBorder="1"/>
    <xf numFmtId="3" fontId="0" fillId="36" borderId="1" xfId="0" applyNumberFormat="1" applyFill="1" applyBorder="1"/>
    <xf numFmtId="3" fontId="2" fillId="24" borderId="1" xfId="0" applyNumberFormat="1" applyFont="1" applyFill="1" applyBorder="1"/>
    <xf numFmtId="3" fontId="0" fillId="35" borderId="1" xfId="0" applyNumberFormat="1" applyFill="1" applyBorder="1"/>
    <xf numFmtId="3" fontId="2" fillId="34" borderId="1" xfId="0" applyNumberFormat="1" applyFont="1" applyFill="1" applyBorder="1"/>
    <xf numFmtId="3" fontId="0" fillId="22" borderId="1" xfId="0" applyNumberFormat="1" applyFill="1" applyBorder="1"/>
    <xf numFmtId="3" fontId="2" fillId="22" borderId="1" xfId="0" applyNumberFormat="1" applyFont="1" applyFill="1" applyBorder="1"/>
    <xf numFmtId="3" fontId="2" fillId="0" borderId="0" xfId="0" applyNumberFormat="1" applyFont="1"/>
    <xf numFmtId="0" fontId="2" fillId="38" borderId="26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3" fontId="2" fillId="38" borderId="1" xfId="0" applyNumberFormat="1" applyFont="1" applyFill="1" applyBorder="1"/>
    <xf numFmtId="0" fontId="2" fillId="38" borderId="0" xfId="0" applyFont="1" applyFill="1"/>
    <xf numFmtId="3" fontId="2" fillId="38" borderId="4" xfId="0" applyNumberFormat="1" applyFont="1" applyFill="1" applyBorder="1"/>
    <xf numFmtId="0" fontId="2" fillId="38" borderId="3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22" borderId="53" xfId="0" applyFont="1" applyFill="1" applyBorder="1" applyAlignment="1">
      <alignment horizontal="center"/>
    </xf>
    <xf numFmtId="0" fontId="2" fillId="22" borderId="54" xfId="0" applyFont="1" applyFill="1" applyBorder="1" applyAlignment="1">
      <alignment horizontal="center"/>
    </xf>
    <xf numFmtId="0" fontId="2" fillId="22" borderId="30" xfId="0" applyFont="1" applyFill="1" applyBorder="1" applyAlignment="1">
      <alignment horizontal="center"/>
    </xf>
    <xf numFmtId="3" fontId="9" fillId="0" borderId="1" xfId="0" applyNumberFormat="1" applyFont="1" applyFill="1" applyBorder="1"/>
    <xf numFmtId="3" fontId="17" fillId="0" borderId="1" xfId="0" applyNumberFormat="1" applyFont="1" applyFill="1" applyBorder="1"/>
    <xf numFmtId="3" fontId="9" fillId="0" borderId="7" xfId="0" applyNumberFormat="1" applyFont="1" applyFill="1" applyBorder="1"/>
    <xf numFmtId="3" fontId="17" fillId="0" borderId="7" xfId="0" applyNumberFormat="1" applyFont="1" applyFill="1" applyBorder="1"/>
    <xf numFmtId="0" fontId="60" fillId="37" borderId="3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/>
    <xf numFmtId="3" fontId="0" fillId="40" borderId="1" xfId="0" applyNumberFormat="1" applyFill="1" applyBorder="1" applyAlignment="1">
      <alignment horizontal="center"/>
    </xf>
    <xf numFmtId="0" fontId="1" fillId="0" borderId="45" xfId="0" applyFont="1" applyBorder="1"/>
    <xf numFmtId="0" fontId="17" fillId="0" borderId="0" xfId="0" applyFont="1" applyAlignment="1">
      <alignment horizontal="left" vertical="center" indent="2" readingOrder="1"/>
    </xf>
    <xf numFmtId="0" fontId="61" fillId="0" borderId="0" xfId="0" applyFont="1" applyAlignment="1">
      <alignment horizontal="center" vertical="center" readingOrder="1"/>
    </xf>
    <xf numFmtId="0" fontId="62" fillId="0" borderId="0" xfId="0" applyFont="1" applyAlignment="1">
      <alignment horizontal="left" vertical="center" indent="2" readingOrder="1"/>
    </xf>
    <xf numFmtId="0" fontId="62" fillId="0" borderId="0" xfId="0" applyFont="1"/>
    <xf numFmtId="0" fontId="63" fillId="0" borderId="0" xfId="0" applyFont="1"/>
    <xf numFmtId="14" fontId="1" fillId="0" borderId="1" xfId="0" applyNumberFormat="1" applyFont="1" applyBorder="1" applyAlignment="1">
      <alignment horizontal="center"/>
    </xf>
    <xf numFmtId="0" fontId="2" fillId="39" borderId="25" xfId="0" applyFont="1" applyFill="1" applyBorder="1" applyAlignment="1"/>
    <xf numFmtId="0" fontId="2" fillId="39" borderId="26" xfId="0" applyFont="1" applyFill="1" applyBorder="1" applyAlignment="1"/>
    <xf numFmtId="0" fontId="0" fillId="36" borderId="25" xfId="0" applyFill="1" applyBorder="1" applyAlignment="1">
      <alignment horizontal="center"/>
    </xf>
    <xf numFmtId="0" fontId="2" fillId="38" borderId="24" xfId="0" applyFont="1" applyFill="1" applyBorder="1"/>
    <xf numFmtId="3" fontId="0" fillId="36" borderId="38" xfId="0" applyNumberFormat="1" applyFill="1" applyBorder="1"/>
    <xf numFmtId="3" fontId="2" fillId="38" borderId="52" xfId="0" applyNumberFormat="1" applyFont="1" applyFill="1" applyBorder="1"/>
    <xf numFmtId="3" fontId="0" fillId="36" borderId="9" xfId="0" applyNumberFormat="1" applyFill="1" applyBorder="1"/>
    <xf numFmtId="3" fontId="2" fillId="38" borderId="10" xfId="0" applyNumberFormat="1" applyFont="1" applyFill="1" applyBorder="1"/>
    <xf numFmtId="3" fontId="0" fillId="22" borderId="9" xfId="0" applyNumberFormat="1" applyFill="1" applyBorder="1"/>
    <xf numFmtId="3" fontId="2" fillId="22" borderId="10" xfId="0" applyNumberFormat="1" applyFont="1" applyFill="1" applyBorder="1"/>
    <xf numFmtId="3" fontId="2" fillId="22" borderId="9" xfId="0" applyNumberFormat="1" applyFont="1" applyFill="1" applyBorder="1"/>
    <xf numFmtId="0" fontId="0" fillId="24" borderId="47" xfId="0" applyFill="1" applyBorder="1" applyAlignment="1">
      <alignment horizontal="center"/>
    </xf>
    <xf numFmtId="3" fontId="0" fillId="24" borderId="38" xfId="0" applyNumberFormat="1" applyFill="1" applyBorder="1"/>
    <xf numFmtId="3" fontId="0" fillId="24" borderId="9" xfId="0" applyNumberFormat="1" applyFill="1" applyBorder="1"/>
    <xf numFmtId="3" fontId="2" fillId="22" borderId="9" xfId="0" applyNumberFormat="1" applyFont="1" applyFill="1" applyBorder="1" applyAlignment="1">
      <alignment horizontal="right"/>
    </xf>
    <xf numFmtId="0" fontId="2" fillId="38" borderId="59" xfId="0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8" borderId="1" xfId="0" applyNumberFormat="1" applyFont="1" applyFill="1" applyBorder="1" applyAlignment="1">
      <alignment horizontal="center"/>
    </xf>
    <xf numFmtId="3" fontId="17" fillId="4" borderId="1" xfId="0" applyNumberFormat="1" applyFont="1" applyFill="1" applyBorder="1" applyAlignment="1">
      <alignment horizontal="center"/>
    </xf>
    <xf numFmtId="3" fontId="17" fillId="0" borderId="1" xfId="0" applyNumberFormat="1" applyFont="1" applyBorder="1"/>
    <xf numFmtId="3" fontId="17" fillId="0" borderId="1" xfId="0" applyNumberFormat="1" applyFont="1" applyFill="1" applyBorder="1" applyAlignment="1">
      <alignment horizontal="center"/>
    </xf>
    <xf numFmtId="14" fontId="2" fillId="0" borderId="4" xfId="0" applyNumberFormat="1" applyFont="1" applyFill="1" applyBorder="1"/>
    <xf numFmtId="0" fontId="60" fillId="0" borderId="0" xfId="0" applyFont="1"/>
    <xf numFmtId="49" fontId="2" fillId="0" borderId="0" xfId="0" applyNumberFormat="1" applyFont="1"/>
    <xf numFmtId="3" fontId="15" fillId="4" borderId="14" xfId="0" applyNumberFormat="1" applyFont="1" applyFill="1" applyBorder="1"/>
    <xf numFmtId="3" fontId="15" fillId="4" borderId="42" xfId="0" applyNumberFormat="1" applyFont="1" applyFill="1" applyBorder="1"/>
    <xf numFmtId="0" fontId="2" fillId="22" borderId="9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31" borderId="30" xfId="0" applyFont="1" applyFill="1" applyBorder="1" applyAlignment="1">
      <alignment horizontal="center"/>
    </xf>
    <xf numFmtId="0" fontId="2" fillId="30" borderId="3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22" borderId="6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8" borderId="31" xfId="0" applyFont="1" applyFill="1" applyBorder="1" applyAlignment="1">
      <alignment horizontal="center"/>
    </xf>
    <xf numFmtId="0" fontId="2" fillId="31" borderId="31" xfId="0" applyFont="1" applyFill="1" applyBorder="1" applyAlignment="1">
      <alignment horizontal="center"/>
    </xf>
    <xf numFmtId="0" fontId="2" fillId="30" borderId="31" xfId="0" applyFont="1" applyFill="1" applyBorder="1" applyAlignment="1">
      <alignment horizontal="center"/>
    </xf>
    <xf numFmtId="49" fontId="2" fillId="8" borderId="16" xfId="0" applyNumberFormat="1" applyFont="1" applyFill="1" applyBorder="1" applyAlignment="1">
      <alignment horizontal="center"/>
    </xf>
    <xf numFmtId="14" fontId="22" fillId="0" borderId="16" xfId="0" applyNumberFormat="1" applyFont="1" applyBorder="1"/>
    <xf numFmtId="14" fontId="22" fillId="0" borderId="16" xfId="0" applyNumberFormat="1" applyFont="1" applyFill="1" applyBorder="1"/>
    <xf numFmtId="0" fontId="2" fillId="8" borderId="16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45" xfId="0" applyFont="1" applyFill="1" applyBorder="1"/>
    <xf numFmtId="0" fontId="2" fillId="27" borderId="0" xfId="0" applyFont="1" applyFill="1"/>
    <xf numFmtId="0" fontId="2" fillId="27" borderId="25" xfId="0" applyFont="1" applyFill="1" applyBorder="1" applyAlignment="1">
      <alignment horizontal="center"/>
    </xf>
    <xf numFmtId="0" fontId="2" fillId="27" borderId="27" xfId="0" applyFont="1" applyFill="1" applyBorder="1" applyAlignment="1">
      <alignment horizontal="center"/>
    </xf>
    <xf numFmtId="3" fontId="2" fillId="27" borderId="79" xfId="0" applyNumberFormat="1" applyFont="1" applyFill="1" applyBorder="1"/>
    <xf numFmtId="3" fontId="2" fillId="27" borderId="23" xfId="0" applyNumberFormat="1" applyFont="1" applyFill="1" applyBorder="1"/>
    <xf numFmtId="4" fontId="0" fillId="0" borderId="7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Border="1"/>
    <xf numFmtId="1" fontId="0" fillId="0" borderId="0" xfId="0" applyNumberFormat="1" applyBorder="1"/>
    <xf numFmtId="3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44" xfId="0" applyNumberForma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65" fillId="0" borderId="0" xfId="0" applyFont="1"/>
    <xf numFmtId="0" fontId="53" fillId="0" borderId="0" xfId="0" applyFont="1"/>
    <xf numFmtId="3" fontId="17" fillId="0" borderId="0" xfId="0" applyNumberFormat="1" applyFont="1"/>
    <xf numFmtId="14" fontId="2" fillId="26" borderId="1" xfId="0" applyNumberFormat="1" applyFont="1" applyFill="1" applyBorder="1" applyAlignment="1">
      <alignment horizontal="center"/>
    </xf>
    <xf numFmtId="3" fontId="2" fillId="22" borderId="23" xfId="0" applyNumberFormat="1" applyFont="1" applyFill="1" applyBorder="1"/>
    <xf numFmtId="3" fontId="9" fillId="0" borderId="22" xfId="0" applyNumberFormat="1" applyFont="1" applyBorder="1"/>
    <xf numFmtId="3" fontId="0" fillId="0" borderId="36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2" fillId="22" borderId="55" xfId="0" applyFont="1" applyFill="1" applyBorder="1" applyAlignment="1">
      <alignment horizontal="center"/>
    </xf>
    <xf numFmtId="3" fontId="9" fillId="0" borderId="3" xfId="0" applyNumberFormat="1" applyFont="1" applyFill="1" applyBorder="1"/>
    <xf numFmtId="0" fontId="57" fillId="0" borderId="0" xfId="0" applyFont="1"/>
    <xf numFmtId="0" fontId="0" fillId="0" borderId="41" xfId="0" applyFont="1" applyFill="1" applyBorder="1"/>
    <xf numFmtId="0" fontId="0" fillId="0" borderId="60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Fill="1" applyBorder="1"/>
    <xf numFmtId="0" fontId="2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6" borderId="40" xfId="0" applyFont="1" applyFill="1" applyBorder="1"/>
    <xf numFmtId="3" fontId="0" fillId="36" borderId="5" xfId="0" applyNumberFormat="1" applyFill="1" applyBorder="1"/>
    <xf numFmtId="0" fontId="2" fillId="42" borderId="40" xfId="0" applyFont="1" applyFill="1" applyBorder="1"/>
    <xf numFmtId="3" fontId="0" fillId="42" borderId="10" xfId="0" applyNumberFormat="1" applyFill="1" applyBorder="1"/>
    <xf numFmtId="3" fontId="0" fillId="42" borderId="12" xfId="0" applyNumberFormat="1" applyFill="1" applyBorder="1"/>
    <xf numFmtId="0" fontId="42" fillId="43" borderId="40" xfId="0" applyFont="1" applyFill="1" applyBorder="1" applyAlignment="1">
      <alignment horizontal="center" vertical="center"/>
    </xf>
    <xf numFmtId="0" fontId="2" fillId="43" borderId="40" xfId="0" applyFont="1" applyFill="1" applyBorder="1" applyAlignment="1">
      <alignment horizontal="center" vertical="center"/>
    </xf>
    <xf numFmtId="3" fontId="0" fillId="43" borderId="4" xfId="0" applyNumberFormat="1" applyFill="1" applyBorder="1" applyAlignment="1">
      <alignment horizontal="center"/>
    </xf>
    <xf numFmtId="3" fontId="0" fillId="43" borderId="1" xfId="0" applyNumberFormat="1" applyFill="1" applyBorder="1" applyAlignment="1">
      <alignment horizontal="center"/>
    </xf>
    <xf numFmtId="3" fontId="2" fillId="43" borderId="40" xfId="0" applyNumberFormat="1" applyFont="1" applyFill="1" applyBorder="1" applyAlignment="1">
      <alignment horizontal="center"/>
    </xf>
    <xf numFmtId="3" fontId="0" fillId="0" borderId="14" xfId="0" applyNumberFormat="1" applyBorder="1"/>
    <xf numFmtId="3" fontId="0" fillId="44" borderId="4" xfId="0" applyNumberFormat="1" applyFill="1" applyBorder="1"/>
    <xf numFmtId="3" fontId="0" fillId="44" borderId="1" xfId="0" applyNumberFormat="1" applyFill="1" applyBorder="1"/>
    <xf numFmtId="0" fontId="2" fillId="45" borderId="3" xfId="0" applyFont="1" applyFill="1" applyBorder="1" applyAlignment="1">
      <alignment horizontal="center"/>
    </xf>
    <xf numFmtId="0" fontId="2" fillId="45" borderId="4" xfId="0" applyFont="1" applyFill="1" applyBorder="1" applyAlignment="1">
      <alignment horizontal="center"/>
    </xf>
    <xf numFmtId="0" fontId="2" fillId="38" borderId="3" xfId="0" applyFont="1" applyFill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4" xfId="0" applyFont="1" applyFill="1" applyBorder="1" applyAlignment="1">
      <alignment horizontal="center"/>
    </xf>
    <xf numFmtId="3" fontId="0" fillId="24" borderId="4" xfId="0" applyNumberFormat="1" applyFill="1" applyBorder="1"/>
    <xf numFmtId="3" fontId="0" fillId="24" borderId="1" xfId="0" applyNumberFormat="1" applyFill="1" applyBorder="1"/>
    <xf numFmtId="0" fontId="2" fillId="36" borderId="3" xfId="0" applyFont="1" applyFill="1" applyBorder="1" applyAlignment="1">
      <alignment horizontal="center"/>
    </xf>
    <xf numFmtId="0" fontId="2" fillId="36" borderId="4" xfId="0" applyFont="1" applyFill="1" applyBorder="1" applyAlignment="1">
      <alignment horizontal="center"/>
    </xf>
    <xf numFmtId="0" fontId="2" fillId="42" borderId="3" xfId="0" applyFont="1" applyFill="1" applyBorder="1" applyAlignment="1">
      <alignment horizontal="center"/>
    </xf>
    <xf numFmtId="0" fontId="2" fillId="42" borderId="4" xfId="0" applyFont="1" applyFill="1" applyBorder="1" applyAlignment="1">
      <alignment horizontal="center"/>
    </xf>
    <xf numFmtId="3" fontId="0" fillId="42" borderId="4" xfId="0" applyNumberFormat="1" applyFill="1" applyBorder="1"/>
    <xf numFmtId="3" fontId="0" fillId="36" borderId="42" xfId="0" applyNumberFormat="1" applyFill="1" applyBorder="1"/>
    <xf numFmtId="3" fontId="0" fillId="46" borderId="1" xfId="0" applyNumberFormat="1" applyFill="1" applyBorder="1"/>
    <xf numFmtId="3" fontId="0" fillId="47" borderId="4" xfId="0" applyNumberFormat="1" applyFill="1" applyBorder="1"/>
    <xf numFmtId="3" fontId="0" fillId="47" borderId="1" xfId="0" applyNumberFormat="1" applyFill="1" applyBorder="1"/>
    <xf numFmtId="0" fontId="0" fillId="46" borderId="4" xfId="0" applyFill="1" applyBorder="1"/>
    <xf numFmtId="0" fontId="2" fillId="48" borderId="1" xfId="0" applyFont="1" applyFill="1" applyBorder="1" applyAlignment="1">
      <alignment horizontal="center"/>
    </xf>
    <xf numFmtId="3" fontId="2" fillId="48" borderId="1" xfId="0" applyNumberFormat="1" applyFont="1" applyFill="1" applyBorder="1" applyAlignment="1">
      <alignment horizontal="center"/>
    </xf>
    <xf numFmtId="3" fontId="2" fillId="48" borderId="14" xfId="0" applyNumberFormat="1" applyFont="1" applyFill="1" applyBorder="1" applyAlignment="1">
      <alignment horizontal="center"/>
    </xf>
    <xf numFmtId="0" fontId="31" fillId="48" borderId="0" xfId="0" applyFont="1" applyFill="1" applyAlignment="1">
      <alignment horizontal="left"/>
    </xf>
    <xf numFmtId="0" fontId="31" fillId="48" borderId="0" xfId="0" applyFont="1" applyFill="1"/>
    <xf numFmtId="0" fontId="0" fillId="48" borderId="0" xfId="0" applyFill="1"/>
    <xf numFmtId="0" fontId="2" fillId="48" borderId="0" xfId="0" applyFont="1" applyFill="1" applyAlignment="1">
      <alignment horizontal="left"/>
    </xf>
    <xf numFmtId="0" fontId="2" fillId="49" borderId="3" xfId="0" applyFont="1" applyFill="1" applyBorder="1" applyAlignment="1">
      <alignment horizontal="center"/>
    </xf>
    <xf numFmtId="0" fontId="2" fillId="49" borderId="4" xfId="0" applyFont="1" applyFill="1" applyBorder="1" applyAlignment="1">
      <alignment horizontal="center"/>
    </xf>
    <xf numFmtId="3" fontId="0" fillId="49" borderId="4" xfId="0" applyNumberFormat="1" applyFill="1" applyBorder="1"/>
    <xf numFmtId="3" fontId="0" fillId="49" borderId="1" xfId="0" applyNumberFormat="1" applyFill="1" applyBorder="1"/>
    <xf numFmtId="3" fontId="0" fillId="37" borderId="4" xfId="0" applyNumberFormat="1" applyFill="1" applyBorder="1"/>
    <xf numFmtId="3" fontId="0" fillId="37" borderId="1" xfId="0" applyNumberFormat="1" applyFill="1" applyBorder="1"/>
    <xf numFmtId="0" fontId="1" fillId="48" borderId="0" xfId="0" applyFont="1" applyFill="1"/>
    <xf numFmtId="168" fontId="15" fillId="9" borderId="34" xfId="0" applyNumberFormat="1" applyFont="1" applyFill="1" applyBorder="1"/>
    <xf numFmtId="14" fontId="0" fillId="0" borderId="9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3" fontId="0" fillId="36" borderId="7" xfId="0" applyNumberFormat="1" applyFill="1" applyBorder="1"/>
    <xf numFmtId="3" fontId="0" fillId="42" borderId="8" xfId="0" applyNumberFormat="1" applyFill="1" applyBorder="1"/>
    <xf numFmtId="3" fontId="2" fillId="2" borderId="2" xfId="0" applyNumberFormat="1" applyFont="1" applyFill="1" applyBorder="1" applyAlignment="1">
      <alignment horizontal="center"/>
    </xf>
    <xf numFmtId="0" fontId="2" fillId="22" borderId="26" xfId="0" applyFont="1" applyFill="1" applyBorder="1" applyAlignment="1">
      <alignment horizontal="center"/>
    </xf>
    <xf numFmtId="3" fontId="17" fillId="0" borderId="19" xfId="0" applyNumberFormat="1" applyFont="1" applyFill="1" applyBorder="1"/>
    <xf numFmtId="3" fontId="17" fillId="0" borderId="14" xfId="0" applyNumberFormat="1" applyFont="1" applyFill="1" applyBorder="1"/>
    <xf numFmtId="3" fontId="17" fillId="0" borderId="20" xfId="0" applyNumberFormat="1" applyFont="1" applyFill="1" applyBorder="1"/>
    <xf numFmtId="0" fontId="2" fillId="22" borderId="4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9" xfId="0" applyBorder="1"/>
    <xf numFmtId="3" fontId="2" fillId="32" borderId="8" xfId="0" applyNumberFormat="1" applyFont="1" applyFill="1" applyBorder="1"/>
    <xf numFmtId="3" fontId="2" fillId="32" borderId="10" xfId="0" applyNumberFormat="1" applyFont="1" applyFill="1" applyBorder="1"/>
    <xf numFmtId="0" fontId="14" fillId="0" borderId="6" xfId="0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3" fontId="32" fillId="0" borderId="7" xfId="0" applyNumberFormat="1" applyFont="1" applyBorder="1"/>
    <xf numFmtId="0" fontId="32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3" fontId="32" fillId="0" borderId="1" xfId="0" applyNumberFormat="1" applyFont="1" applyBorder="1"/>
    <xf numFmtId="0" fontId="32" fillId="0" borderId="10" xfId="0" applyFont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3" fontId="32" fillId="0" borderId="3" xfId="0" applyNumberFormat="1" applyFont="1" applyBorder="1"/>
    <xf numFmtId="0" fontId="32" fillId="0" borderId="13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3" fontId="32" fillId="0" borderId="5" xfId="0" applyNumberFormat="1" applyFont="1" applyBorder="1"/>
    <xf numFmtId="0" fontId="32" fillId="0" borderId="1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/>
    <xf numFmtId="0" fontId="2" fillId="41" borderId="30" xfId="0" applyFont="1" applyFill="1" applyBorder="1" applyAlignment="1">
      <alignment horizontal="center"/>
    </xf>
    <xf numFmtId="0" fontId="2" fillId="41" borderId="3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14" fontId="0" fillId="0" borderId="61" xfId="0" applyNumberFormat="1" applyBorder="1" applyAlignment="1">
      <alignment horizontal="center"/>
    </xf>
    <xf numFmtId="0" fontId="1" fillId="50" borderId="0" xfId="0" applyFont="1" applyFill="1"/>
    <xf numFmtId="0" fontId="9" fillId="50" borderId="0" xfId="0" applyFont="1" applyFill="1"/>
    <xf numFmtId="0" fontId="66" fillId="51" borderId="1" xfId="0" applyFont="1" applyFill="1" applyBorder="1" applyAlignment="1">
      <alignment vertical="center"/>
    </xf>
    <xf numFmtId="0" fontId="66" fillId="51" borderId="1" xfId="0" applyFont="1" applyFill="1" applyBorder="1" applyAlignment="1">
      <alignment horizontal="center" vertical="center"/>
    </xf>
    <xf numFmtId="0" fontId="9" fillId="51" borderId="0" xfId="0" applyFont="1" applyFill="1" applyAlignment="1">
      <alignment horizontal="center"/>
    </xf>
    <xf numFmtId="3" fontId="9" fillId="51" borderId="0" xfId="0" applyNumberFormat="1" applyFont="1" applyFill="1" applyAlignment="1">
      <alignment horizontal="center"/>
    </xf>
    <xf numFmtId="0" fontId="9" fillId="51" borderId="1" xfId="0" applyFont="1" applyFill="1" applyBorder="1" applyAlignment="1">
      <alignment horizontal="center"/>
    </xf>
    <xf numFmtId="0" fontId="66" fillId="51" borderId="1" xfId="0" applyFont="1" applyFill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66" fillId="0" borderId="1" xfId="0" applyFont="1" applyBorder="1" applyAlignment="1">
      <alignment horizontal="right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/>
    <xf numFmtId="3" fontId="2" fillId="37" borderId="1" xfId="0" applyNumberFormat="1" applyFont="1" applyFill="1" applyBorder="1" applyAlignment="1">
      <alignment horizontal="center"/>
    </xf>
    <xf numFmtId="3" fontId="9" fillId="37" borderId="1" xfId="0" applyNumberFormat="1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 vertical="center"/>
    </xf>
    <xf numFmtId="3" fontId="2" fillId="31" borderId="1" xfId="0" applyNumberFormat="1" applyFont="1" applyFill="1" applyBorder="1" applyAlignment="1">
      <alignment horizontal="center"/>
    </xf>
    <xf numFmtId="3" fontId="9" fillId="31" borderId="1" xfId="0" applyNumberFormat="1" applyFont="1" applyFill="1" applyBorder="1" applyAlignment="1">
      <alignment horizontal="center"/>
    </xf>
    <xf numFmtId="0" fontId="9" fillId="31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66" fillId="51" borderId="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7" fillId="19" borderId="53" xfId="0" applyFont="1" applyFill="1" applyBorder="1" applyAlignment="1">
      <alignment horizontal="center" vertical="center"/>
    </xf>
    <xf numFmtId="0" fontId="27" fillId="19" borderId="6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textRotation="180"/>
    </xf>
    <xf numFmtId="0" fontId="2" fillId="38" borderId="30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25" borderId="62" xfId="0" applyFont="1" applyFill="1" applyBorder="1" applyAlignment="1">
      <alignment horizontal="center"/>
    </xf>
    <xf numFmtId="0" fontId="2" fillId="25" borderId="60" xfId="0" applyFont="1" applyFill="1" applyBorder="1" applyAlignment="1">
      <alignment horizontal="center"/>
    </xf>
    <xf numFmtId="0" fontId="2" fillId="25" borderId="58" xfId="0" applyFont="1" applyFill="1" applyBorder="1" applyAlignment="1">
      <alignment horizontal="center"/>
    </xf>
    <xf numFmtId="0" fontId="2" fillId="46" borderId="1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2" fillId="48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/>
    </xf>
    <xf numFmtId="0" fontId="2" fillId="47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5" borderId="62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8" fillId="0" borderId="62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43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5" borderId="47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8" fillId="5" borderId="65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6" fillId="0" borderId="65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  <color rgb="FFF87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Wasserzähler-Delta 2010</a:t>
            </a:r>
          </a:p>
        </c:rich>
      </c:tx>
      <c:layout>
        <c:manualLayout>
          <c:xMode val="edge"/>
          <c:yMode val="edge"/>
          <c:x val="0.35020242914979755"/>
          <c:y val="3.7671232876712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331983805668"/>
          <c:y val="0.20205513239634457"/>
          <c:w val="0.85222672064777327"/>
          <c:h val="0.50685016262133897"/>
        </c:manualLayout>
      </c:layout>
      <c:barChart>
        <c:barDir val="col"/>
        <c:grouping val="clustered"/>
        <c:varyColors val="0"/>
        <c:ser>
          <c:idx val="1"/>
          <c:order val="0"/>
          <c:tx>
            <c:v>Jan 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'Hort-Bücherei'!$B$14:$B$25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('Hort-Bücherei'!$X$14:$X$16,'Hort-Bücherei'!$X$17,'Hort-Bücherei'!$X$18,'Hort-Bücherei'!$X$19,'Hort-Bücherei'!$X$20,'Hort-Bücherei'!$X$21,'Hort-Bücherei'!$X$22,'Hort-Bücherei'!$X$23,'Hort-Bücherei'!$X$24,'Hort-Bücherei'!$X$25)</c:f>
              <c:numCache>
                <c:formatCode>0.000</c:formatCode>
                <c:ptCount val="12"/>
                <c:pt idx="0">
                  <c:v>0.38100000000000023</c:v>
                </c:pt>
                <c:pt idx="1">
                  <c:v>0.34500000000000242</c:v>
                </c:pt>
                <c:pt idx="2">
                  <c:v>0.45000000000000639</c:v>
                </c:pt>
                <c:pt idx="3">
                  <c:v>0.32599999999999429</c:v>
                </c:pt>
                <c:pt idx="4">
                  <c:v>0.34399999999999853</c:v>
                </c:pt>
                <c:pt idx="5">
                  <c:v>0.42799999999999638</c:v>
                </c:pt>
                <c:pt idx="6">
                  <c:v>0.32700000000000262</c:v>
                </c:pt>
                <c:pt idx="7">
                  <c:v>0.12699999999999356</c:v>
                </c:pt>
                <c:pt idx="8">
                  <c:v>0.32500000000001705</c:v>
                </c:pt>
                <c:pt idx="9">
                  <c:v>0.37399999999999167</c:v>
                </c:pt>
                <c:pt idx="10">
                  <c:v>0.34899999999999665</c:v>
                </c:pt>
                <c:pt idx="11">
                  <c:v>0.26100000000000811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C-4747-873E-E0BA25088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53280"/>
        <c:axId val="70354816"/>
      </c:barChart>
      <c:catAx>
        <c:axId val="7035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3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354816"/>
        <c:scaling>
          <c:orientation val="minMax"/>
          <c:max val="0.6"/>
        </c:scaling>
        <c:delete val="0"/>
        <c:axPos val="l"/>
        <c:numFmt formatCode="0.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353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Gebk: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('DG-FFW Geb.'!$A$5:$A$12,'DG-FFW Geb.'!$A$13,'DG-FFW Geb.'!$A$14)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('DG-FFW Geb.'!$F$5:$F$12,'DG-FFW Geb.'!$F$13,'DG-FFW Geb.'!$F$14)</c:f>
              <c:numCache>
                <c:formatCode>General</c:formatCode>
                <c:ptCount val="10"/>
                <c:pt idx="0">
                  <c:v>36</c:v>
                </c:pt>
                <c:pt idx="1">
                  <c:v>18</c:v>
                </c:pt>
                <c:pt idx="2">
                  <c:v>21</c:v>
                </c:pt>
                <c:pt idx="3">
                  <c:v>20</c:v>
                </c:pt>
                <c:pt idx="4">
                  <c:v>32</c:v>
                </c:pt>
                <c:pt idx="5">
                  <c:v>24</c:v>
                </c:pt>
                <c:pt idx="6">
                  <c:v>24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D-4074-B3F7-2F4DD32903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77324288"/>
        <c:axId val="77325824"/>
      </c:barChart>
      <c:catAx>
        <c:axId val="773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325824"/>
        <c:crosses val="autoZero"/>
        <c:auto val="1"/>
        <c:lblAlgn val="ctr"/>
        <c:lblOffset val="100"/>
        <c:noMultiLvlLbl val="0"/>
      </c:catAx>
      <c:valAx>
        <c:axId val="7732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32428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Gebk: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('DG-FFW Geb.'!$A$5:$A$12,'DG-FFW Geb.'!$A$13,'DG-FFW Geb.'!$A$14)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('DG-FFW Geb.'!$E$5:$E$12,'DG-FFW Geb.'!$E$13,'DG-FFW Geb.'!$E$14)</c:f>
              <c:numCache>
                <c:formatCode>#,##0</c:formatCode>
                <c:ptCount val="10"/>
                <c:pt idx="0">
                  <c:v>5166</c:v>
                </c:pt>
                <c:pt idx="1">
                  <c:v>5123</c:v>
                </c:pt>
                <c:pt idx="2">
                  <c:v>5253</c:v>
                </c:pt>
                <c:pt idx="3">
                  <c:v>4919</c:v>
                </c:pt>
                <c:pt idx="4">
                  <c:v>6251</c:v>
                </c:pt>
                <c:pt idx="5">
                  <c:v>5871</c:v>
                </c:pt>
                <c:pt idx="6">
                  <c:v>5795</c:v>
                </c:pt>
                <c:pt idx="7">
                  <c:v>6181</c:v>
                </c:pt>
                <c:pt idx="8">
                  <c:v>6045</c:v>
                </c:pt>
                <c:pt idx="9">
                  <c:v>5320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F-49E4-AEF3-8967A32140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7410944"/>
        <c:axId val="75571200"/>
      </c:barChart>
      <c:catAx>
        <c:axId val="874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571200"/>
        <c:crosses val="autoZero"/>
        <c:auto val="1"/>
        <c:lblAlgn val="ctr"/>
        <c:lblOffset val="100"/>
        <c:noMultiLvlLbl val="0"/>
      </c:catAx>
      <c:valAx>
        <c:axId val="75571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7410944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Ndtr: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'DG-FFW Ntr'!$A$8:$A$15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'DG-FFW Ntr'!$G$8:$G$15</c:f>
              <c:numCache>
                <c:formatCode>General</c:formatCode>
                <c:ptCount val="8"/>
                <c:pt idx="0">
                  <c:v>21</c:v>
                </c:pt>
                <c:pt idx="1">
                  <c:v>26</c:v>
                </c:pt>
                <c:pt idx="2">
                  <c:v>21</c:v>
                </c:pt>
                <c:pt idx="3">
                  <c:v>30</c:v>
                </c:pt>
                <c:pt idx="4">
                  <c:v>37</c:v>
                </c:pt>
                <c:pt idx="5">
                  <c:v>11</c:v>
                </c:pt>
                <c:pt idx="6">
                  <c:v>14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C-44B4-8D1B-910E548E8A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77022336"/>
        <c:axId val="77023872"/>
      </c:barChart>
      <c:catAx>
        <c:axId val="7702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023872"/>
        <c:crosses val="autoZero"/>
        <c:auto val="1"/>
        <c:lblAlgn val="ctr"/>
        <c:lblOffset val="100"/>
        <c:noMultiLvlLbl val="0"/>
      </c:catAx>
      <c:valAx>
        <c:axId val="7702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022336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Ndtr: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'DG-FFW Ntr'!$A$8:$A$15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'DG-FFW Ntr'!$D$8:$D$15</c:f>
              <c:numCache>
                <c:formatCode>#,##0</c:formatCode>
                <c:ptCount val="8"/>
                <c:pt idx="0">
                  <c:v>14936</c:v>
                </c:pt>
                <c:pt idx="1">
                  <c:v>14124</c:v>
                </c:pt>
                <c:pt idx="2">
                  <c:v>13939</c:v>
                </c:pt>
                <c:pt idx="3">
                  <c:v>14370</c:v>
                </c:pt>
                <c:pt idx="4">
                  <c:v>12119.52</c:v>
                </c:pt>
                <c:pt idx="5">
                  <c:v>12863</c:v>
                </c:pt>
                <c:pt idx="6">
                  <c:v>13706</c:v>
                </c:pt>
                <c:pt idx="7">
                  <c:v>13169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C-4FDC-B396-E19EC9B1F5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77045120"/>
        <c:axId val="76944512"/>
      </c:barChart>
      <c:catAx>
        <c:axId val="77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944512"/>
        <c:crosses val="autoZero"/>
        <c:auto val="1"/>
        <c:lblAlgn val="ctr"/>
        <c:lblOffset val="100"/>
        <c:noMultiLvlLbl val="0"/>
      </c:catAx>
      <c:valAx>
        <c:axId val="7694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704512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Ndtr: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'DG-FFW Ntr'!$A$8:$A$15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'DG-FFW Ntr'!$F$8:$F$15</c:f>
              <c:numCache>
                <c:formatCode>#,##0</c:formatCode>
                <c:ptCount val="8"/>
                <c:pt idx="0">
                  <c:v>4210</c:v>
                </c:pt>
                <c:pt idx="1">
                  <c:v>4401</c:v>
                </c:pt>
                <c:pt idx="2">
                  <c:v>4765</c:v>
                </c:pt>
                <c:pt idx="3">
                  <c:v>5010</c:v>
                </c:pt>
                <c:pt idx="4">
                  <c:v>4371</c:v>
                </c:pt>
                <c:pt idx="5">
                  <c:v>4031</c:v>
                </c:pt>
                <c:pt idx="6">
                  <c:v>4280</c:v>
                </c:pt>
                <c:pt idx="7">
                  <c:v>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1-42F6-AC9E-5A8CB24F2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76965376"/>
        <c:axId val="76966912"/>
      </c:barChart>
      <c:catAx>
        <c:axId val="7696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966912"/>
        <c:crosses val="autoZero"/>
        <c:auto val="1"/>
        <c:lblAlgn val="ctr"/>
        <c:lblOffset val="100"/>
        <c:noMultiLvlLbl val="0"/>
      </c:catAx>
      <c:valAx>
        <c:axId val="76966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6965376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Ohi: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'DG-FFW Ohi'!$A$6:$A$14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'DG-FFW Ohi'!$C$6:$C$14</c:f>
              <c:numCache>
                <c:formatCode>#,##0</c:formatCode>
                <c:ptCount val="9"/>
                <c:pt idx="0">
                  <c:v>16170</c:v>
                </c:pt>
                <c:pt idx="1">
                  <c:v>13546</c:v>
                </c:pt>
                <c:pt idx="2">
                  <c:v>14182</c:v>
                </c:pt>
                <c:pt idx="3">
                  <c:v>16882</c:v>
                </c:pt>
                <c:pt idx="4">
                  <c:v>16067</c:v>
                </c:pt>
                <c:pt idx="5">
                  <c:v>16135.840000000002</c:v>
                </c:pt>
                <c:pt idx="6">
                  <c:v>16688</c:v>
                </c:pt>
                <c:pt idx="7">
                  <c:v>19990</c:v>
                </c:pt>
                <c:pt idx="8">
                  <c:v>19321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6-4141-94F0-F02BE9CB5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77119488"/>
        <c:axId val="77121024"/>
      </c:barChart>
      <c:catAx>
        <c:axId val="771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121024"/>
        <c:crosses val="autoZero"/>
        <c:auto val="1"/>
        <c:lblAlgn val="ctr"/>
        <c:lblOffset val="100"/>
        <c:noMultiLvlLbl val="0"/>
      </c:catAx>
      <c:valAx>
        <c:axId val="77121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711948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Ohi: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'DG-FFW Ohi'!$A$6:$A$14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'DG-FFW Ohi'!$D$6:$D$14</c:f>
              <c:numCache>
                <c:formatCode>#,##0</c:formatCode>
                <c:ptCount val="9"/>
                <c:pt idx="0">
                  <c:v>2967</c:v>
                </c:pt>
                <c:pt idx="1">
                  <c:v>2590</c:v>
                </c:pt>
                <c:pt idx="2">
                  <c:v>3525</c:v>
                </c:pt>
                <c:pt idx="3">
                  <c:v>2994</c:v>
                </c:pt>
                <c:pt idx="4">
                  <c:v>2862</c:v>
                </c:pt>
                <c:pt idx="5">
                  <c:v>3498</c:v>
                </c:pt>
                <c:pt idx="6">
                  <c:v>3849</c:v>
                </c:pt>
                <c:pt idx="7">
                  <c:v>3190</c:v>
                </c:pt>
                <c:pt idx="8">
                  <c:v>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DE1-AFDB-F971F9D65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77133696"/>
        <c:axId val="77135232"/>
      </c:barChart>
      <c:catAx>
        <c:axId val="771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135232"/>
        <c:crosses val="autoZero"/>
        <c:auto val="1"/>
        <c:lblAlgn val="ctr"/>
        <c:lblOffset val="100"/>
        <c:noMultiLvlLbl val="0"/>
      </c:catAx>
      <c:valAx>
        <c:axId val="77135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7133696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Ohi: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'DG-FFW Ohi'!$A$6:$A$14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'DG-FFW Ohi'!$F$6:$F$14</c:f>
              <c:numCache>
                <c:formatCode>General</c:formatCode>
                <c:ptCount val="9"/>
                <c:pt idx="0">
                  <c:v>4</c:v>
                </c:pt>
                <c:pt idx="1">
                  <c:v>9</c:v>
                </c:pt>
                <c:pt idx="2">
                  <c:v>4</c:v>
                </c:pt>
                <c:pt idx="3">
                  <c:v>11</c:v>
                </c:pt>
                <c:pt idx="4">
                  <c:v>8</c:v>
                </c:pt>
                <c:pt idx="5">
                  <c:v>13</c:v>
                </c:pt>
                <c:pt idx="6">
                  <c:v>10</c:v>
                </c:pt>
                <c:pt idx="7">
                  <c:v>14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2-472B-930A-058E5D904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87347200"/>
        <c:axId val="87348736"/>
      </c:barChart>
      <c:catAx>
        <c:axId val="873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348736"/>
        <c:crosses val="autoZero"/>
        <c:auto val="1"/>
        <c:lblAlgn val="ctr"/>
        <c:lblOffset val="100"/>
        <c:noMultiLvlLbl val="0"/>
      </c:catAx>
      <c:valAx>
        <c:axId val="8734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34720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Otr: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('DG-FFW Otr'!$A$3:$A$8,'DG-FFW Otr'!$A$9,'DG-FFW Otr'!$A$10,'DG-FFW Otr'!$A$11)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('DG-FFW Otr'!$I$3:$I$8,'DG-FFW Otr'!$I$9,'DG-FFW Otr'!$I$10,'DG-FFW Otr'!$I$11)</c:f>
              <c:numCache>
                <c:formatCode>General</c:formatCode>
                <c:ptCount val="9"/>
                <c:pt idx="0">
                  <c:v>101</c:v>
                </c:pt>
                <c:pt idx="1">
                  <c:v>83</c:v>
                </c:pt>
                <c:pt idx="2" formatCode="#,##0">
                  <c:v>71</c:v>
                </c:pt>
                <c:pt idx="3" formatCode="#,##0">
                  <c:v>64</c:v>
                </c:pt>
                <c:pt idx="4" formatCode="#,##0">
                  <c:v>64</c:v>
                </c:pt>
                <c:pt idx="5" formatCode="#,##0">
                  <c:v>57</c:v>
                </c:pt>
                <c:pt idx="6" formatCode="#,##0">
                  <c:v>74</c:v>
                </c:pt>
                <c:pt idx="7" formatCode="#,##0">
                  <c:v>46</c:v>
                </c:pt>
                <c:pt idx="8" formatCode="#,##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7-4A3E-BE44-7C6AE1681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87722240"/>
        <c:axId val="87736320"/>
      </c:barChart>
      <c:catAx>
        <c:axId val="877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736320"/>
        <c:crosses val="autoZero"/>
        <c:auto val="1"/>
        <c:lblAlgn val="ctr"/>
        <c:lblOffset val="100"/>
        <c:noMultiLvlLbl val="0"/>
      </c:catAx>
      <c:valAx>
        <c:axId val="87736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72224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Otr: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('DG-FFW Otr'!$A$3:$A$9,'DG-FFW Otr'!$A$10,'DG-FFW Otr'!$A$11)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('DG-FFW Otr'!$F$3:$F$9,'DG-FFW Otr'!$F$10,'DG-FFW Otr'!$F$11)</c:f>
              <c:numCache>
                <c:formatCode>#,##0</c:formatCode>
                <c:ptCount val="9"/>
                <c:pt idx="0">
                  <c:v>6554</c:v>
                </c:pt>
                <c:pt idx="1">
                  <c:v>5406</c:v>
                </c:pt>
                <c:pt idx="2">
                  <c:v>5310</c:v>
                </c:pt>
                <c:pt idx="3">
                  <c:v>5992</c:v>
                </c:pt>
                <c:pt idx="4">
                  <c:v>5884</c:v>
                </c:pt>
                <c:pt idx="5">
                  <c:v>8330</c:v>
                </c:pt>
                <c:pt idx="6">
                  <c:v>10635</c:v>
                </c:pt>
                <c:pt idx="7">
                  <c:v>9484</c:v>
                </c:pt>
                <c:pt idx="8">
                  <c:v>8870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F-4D64-A54C-3CF880053D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7835392"/>
        <c:axId val="87836928"/>
      </c:barChart>
      <c:catAx>
        <c:axId val="8783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836928"/>
        <c:crosses val="autoZero"/>
        <c:auto val="1"/>
        <c:lblAlgn val="ctr"/>
        <c:lblOffset val="100"/>
        <c:noMultiLvlLbl val="0"/>
      </c:catAx>
      <c:valAx>
        <c:axId val="87836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7835392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Wasserzähler-Delta 2011</a:t>
            </a:r>
          </a:p>
        </c:rich>
      </c:tx>
      <c:layout>
        <c:manualLayout>
          <c:xMode val="edge"/>
          <c:yMode val="edge"/>
          <c:x val="0.35151578779925235"/>
          <c:y val="3.7542662116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19215434058227"/>
          <c:y val="0.20136518771331058"/>
          <c:w val="0.85252693443602912"/>
          <c:h val="0.64505119453924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'Hort-Bücherei'!$B$37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('Hort-Bücherei'!$B$27:$B$34,'Hort-Bücherei'!$B$35,'Hort-Bücherei'!$B$36,'Hort-Bücherei'!$B$37,'Hort-Bücherei'!$B$38)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('Hort-Bücherei'!$X$27:$X$35,'Hort-Bücherei'!$X$36,'Hort-Bücherei'!$X$37,'Hort-Bücherei'!$X$38)</c:f>
              <c:numCache>
                <c:formatCode>0.000</c:formatCode>
                <c:ptCount val="12"/>
                <c:pt idx="0">
                  <c:v>0.29899999999999238</c:v>
                </c:pt>
                <c:pt idx="1">
                  <c:v>0.43900000000000361</c:v>
                </c:pt>
                <c:pt idx="2">
                  <c:v>0.28199999999999825</c:v>
                </c:pt>
                <c:pt idx="3">
                  <c:v>0.39499999999999602</c:v>
                </c:pt>
                <c:pt idx="4">
                  <c:v>0.38400000000000745</c:v>
                </c:pt>
                <c:pt idx="5">
                  <c:v>0.2040000000000024</c:v>
                </c:pt>
                <c:pt idx="6">
                  <c:v>0.44999999999998863</c:v>
                </c:pt>
                <c:pt idx="7">
                  <c:v>0.14399999999999835</c:v>
                </c:pt>
                <c:pt idx="8">
                  <c:v>0.44700000000000273</c:v>
                </c:pt>
                <c:pt idx="9">
                  <c:v>0.49699999999999278</c:v>
                </c:pt>
                <c:pt idx="10">
                  <c:v>0.37900000000001199</c:v>
                </c:pt>
                <c:pt idx="11">
                  <c:v>0.26499999999997925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8-4B81-8363-2C1201C42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87584"/>
        <c:axId val="70389120"/>
      </c:barChart>
      <c:catAx>
        <c:axId val="70387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389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389120"/>
        <c:scaling>
          <c:orientation val="minMax"/>
          <c:max val="0.6"/>
        </c:scaling>
        <c:delete val="0"/>
        <c:axPos val="l"/>
        <c:numFmt formatCode="0.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387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Otr: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('DG-FFW Otr'!$A$3:$A$8,'DG-FFW Otr'!$A$9,'DG-FFW Otr'!$A$10,'DG-FFW Otr'!$A$11)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('DG-FFW Otr'!$D$3:$D$8,'DG-FFW Otr'!$D$9,'DG-FFW Otr'!$D$10,'DG-FFW Otr'!$D$11)</c:f>
              <c:numCache>
                <c:formatCode>#,##0</c:formatCode>
                <c:ptCount val="9"/>
                <c:pt idx="0">
                  <c:v>42298.126391999998</c:v>
                </c:pt>
                <c:pt idx="1">
                  <c:v>46250.921444</c:v>
                </c:pt>
                <c:pt idx="2">
                  <c:v>42309.705960000007</c:v>
                </c:pt>
                <c:pt idx="3">
                  <c:v>20460.031488000001</c:v>
                </c:pt>
                <c:pt idx="4">
                  <c:v>27087.324799999999</c:v>
                </c:pt>
                <c:pt idx="5">
                  <c:v>23952</c:v>
                </c:pt>
                <c:pt idx="6">
                  <c:v>12620</c:v>
                </c:pt>
                <c:pt idx="7">
                  <c:v>16149</c:v>
                </c:pt>
                <c:pt idx="8">
                  <c:v>13190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F-4A61-8BC1-A2394A471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87861888"/>
        <c:axId val="87871872"/>
      </c:barChart>
      <c:catAx>
        <c:axId val="878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871872"/>
        <c:crosses val="autoZero"/>
        <c:auto val="1"/>
        <c:lblAlgn val="ctr"/>
        <c:lblOffset val="100"/>
        <c:noMultiLvlLbl val="0"/>
      </c:catAx>
      <c:valAx>
        <c:axId val="87871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786188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de-DE" sz="1600"/>
              <a:t>Stromvergleich FFW</a:t>
            </a:r>
            <a:r>
              <a:rPr lang="de-DE" sz="1600" baseline="0"/>
              <a:t> Otr. ALT</a:t>
            </a:r>
            <a:endParaRPr lang="de-DE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'FFW Otr ALT'!$A$29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'FFW Otr ALT'!$B$17:$B$26</c:f>
              <c:strCache>
                <c:ptCount val="10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</c:strCache>
            </c:strRef>
          </c:cat>
          <c:val>
            <c:numRef>
              <c:f>'FFW Otr ALT'!$D$17:$D$26</c:f>
              <c:numCache>
                <c:formatCode>#,##0</c:formatCode>
                <c:ptCount val="10"/>
                <c:pt idx="0">
                  <c:v>833</c:v>
                </c:pt>
                <c:pt idx="1">
                  <c:v>716</c:v>
                </c:pt>
                <c:pt idx="2">
                  <c:v>656</c:v>
                </c:pt>
                <c:pt idx="3">
                  <c:v>725</c:v>
                </c:pt>
                <c:pt idx="4">
                  <c:v>671</c:v>
                </c:pt>
                <c:pt idx="5">
                  <c:v>924</c:v>
                </c:pt>
                <c:pt idx="6">
                  <c:v>743</c:v>
                </c:pt>
                <c:pt idx="7">
                  <c:v>912</c:v>
                </c:pt>
                <c:pt idx="8">
                  <c:v>811</c:v>
                </c:pt>
                <c:pt idx="9">
                  <c:v>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0-4E47-BAD9-CB2A074FD5ED}"/>
            </c:ext>
          </c:extLst>
        </c:ser>
        <c:ser>
          <c:idx val="1"/>
          <c:order val="1"/>
          <c:tx>
            <c:strRef>
              <c:f>'FFW Otr ALT'!$A$42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'FFW Otr ALT'!$B$17:$B$26</c:f>
              <c:strCache>
                <c:ptCount val="10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</c:strCache>
            </c:strRef>
          </c:cat>
          <c:val>
            <c:numRef>
              <c:f>'FFW Otr ALT'!$D$30:$D$39</c:f>
              <c:numCache>
                <c:formatCode>#,##0</c:formatCode>
                <c:ptCount val="10"/>
                <c:pt idx="0">
                  <c:v>808</c:v>
                </c:pt>
                <c:pt idx="1">
                  <c:v>765</c:v>
                </c:pt>
                <c:pt idx="2">
                  <c:v>746</c:v>
                </c:pt>
                <c:pt idx="3">
                  <c:v>625</c:v>
                </c:pt>
                <c:pt idx="4">
                  <c:v>929</c:v>
                </c:pt>
                <c:pt idx="5">
                  <c:v>751</c:v>
                </c:pt>
                <c:pt idx="6">
                  <c:v>887</c:v>
                </c:pt>
                <c:pt idx="7">
                  <c:v>590</c:v>
                </c:pt>
                <c:pt idx="8">
                  <c:v>1091</c:v>
                </c:pt>
                <c:pt idx="9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0-4E47-BAD9-CB2A074FD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37984"/>
        <c:axId val="88939520"/>
      </c:barChart>
      <c:catAx>
        <c:axId val="8893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939520"/>
        <c:crosses val="autoZero"/>
        <c:auto val="1"/>
        <c:lblAlgn val="ctr"/>
        <c:lblOffset val="100"/>
        <c:noMultiLvlLbl val="0"/>
      </c:catAx>
      <c:valAx>
        <c:axId val="88939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93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/>
              <a:t>FFW/JUT</a:t>
            </a:r>
            <a:r>
              <a:rPr lang="de-DE" sz="1400" baseline="0"/>
              <a:t>: Stromverbrauch 2014</a:t>
            </a:r>
            <a:endParaRPr lang="de-DE" sz="1400"/>
          </a:p>
        </c:rich>
      </c:tx>
      <c:layout>
        <c:manualLayout>
          <c:xMode val="edge"/>
          <c:yMode val="edge"/>
          <c:x val="7.0633155928937402E-2"/>
          <c:y val="2.7060266409388165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PV Strom</c:v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strRef>
              <c:f>('FFW Otr.&amp; JUT'!$B$9:$B$15,'FFW Otr.&amp; JUT'!$B$16,'FFW Otr.&amp; JUT'!$B$17,'FFW Otr.&amp; JUT'!$B$18,'FFW Otr.&amp; JUT'!$B$19,'FFW Otr.&amp; JUT'!$B$20)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('FFW Otr.&amp; JUT'!$L$9:$L$15,'FFW Otr.&amp; JUT'!$L$16,'FFW Otr.&amp; JUT'!$L$17,'FFW Otr.&amp; JUT'!$L$18,'FFW Otr.&amp; JUT'!$L$19,'FFW Otr.&amp; JUT'!$L$20)</c:f>
              <c:numCache>
                <c:formatCode>#,##0</c:formatCode>
                <c:ptCount val="12"/>
                <c:pt idx="0">
                  <c:v>35</c:v>
                </c:pt>
                <c:pt idx="1">
                  <c:v>475</c:v>
                </c:pt>
                <c:pt idx="2">
                  <c:v>1165</c:v>
                </c:pt>
                <c:pt idx="3">
                  <c:v>1324</c:v>
                </c:pt>
                <c:pt idx="4">
                  <c:v>1739</c:v>
                </c:pt>
                <c:pt idx="5">
                  <c:v>2036</c:v>
                </c:pt>
                <c:pt idx="6">
                  <c:v>1803</c:v>
                </c:pt>
                <c:pt idx="7">
                  <c:v>1575</c:v>
                </c:pt>
                <c:pt idx="8">
                  <c:v>980</c:v>
                </c:pt>
                <c:pt idx="9">
                  <c:v>549</c:v>
                </c:pt>
                <c:pt idx="10">
                  <c:v>291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F-4DB9-959E-7E712763653E}"/>
            </c:ext>
          </c:extLst>
        </c:ser>
        <c:ser>
          <c:idx val="1"/>
          <c:order val="1"/>
          <c:tx>
            <c:v>Gekaufter Strom</c:v>
          </c:tx>
          <c:invertIfNegative val="0"/>
          <c:dLbls>
            <c:delete val="1"/>
          </c:dLbls>
          <c:cat>
            <c:strRef>
              <c:f>('FFW Otr.&amp; JUT'!$B$9:$B$15,'FFW Otr.&amp; JUT'!$B$16,'FFW Otr.&amp; JUT'!$B$17,'FFW Otr.&amp; JUT'!$B$18,'FFW Otr.&amp; JUT'!$B$19,'FFW Otr.&amp; JUT'!$B$20)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('FFW Otr.&amp; JUT'!$G$9:$G$15,'FFW Otr.&amp; JUT'!$G$16,'FFW Otr.&amp; JUT'!$G$17,'FFW Otr.&amp; JUT'!$G$18,'FFW Otr.&amp; JUT'!$G$19,'FFW Otr.&amp; JUT'!$G$20)</c:f>
              <c:numCache>
                <c:formatCode>#,##0</c:formatCode>
                <c:ptCount val="12"/>
                <c:pt idx="0">
                  <c:v>168</c:v>
                </c:pt>
                <c:pt idx="1">
                  <c:v>137</c:v>
                </c:pt>
                <c:pt idx="2">
                  <c:v>163</c:v>
                </c:pt>
                <c:pt idx="3">
                  <c:v>129</c:v>
                </c:pt>
                <c:pt idx="4">
                  <c:v>129</c:v>
                </c:pt>
                <c:pt idx="5">
                  <c:v>55</c:v>
                </c:pt>
                <c:pt idx="6">
                  <c:v>55</c:v>
                </c:pt>
                <c:pt idx="7">
                  <c:v>44</c:v>
                </c:pt>
                <c:pt idx="8">
                  <c:v>95</c:v>
                </c:pt>
                <c:pt idx="9">
                  <c:v>74</c:v>
                </c:pt>
                <c:pt idx="10">
                  <c:v>203</c:v>
                </c:pt>
                <c:pt idx="11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F-4DB9-959E-7E71276365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8969600"/>
        <c:axId val="88971136"/>
      </c:barChart>
      <c:catAx>
        <c:axId val="8896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971136"/>
        <c:crosses val="autoZero"/>
        <c:auto val="1"/>
        <c:lblAlgn val="ctr"/>
        <c:lblOffset val="100"/>
        <c:noMultiLvlLbl val="0"/>
      </c:catAx>
      <c:valAx>
        <c:axId val="889711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896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603052835343917"/>
          <c:y val="2.4214037758233779E-2"/>
          <c:w val="0.28396947164656094"/>
          <c:h val="0.13032730368163439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/>
              <a:t>FFW/JUT: Aufteilung PV-Erträge 2014</a:t>
            </a:r>
          </a:p>
        </c:rich>
      </c:tx>
      <c:layout>
        <c:manualLayout>
          <c:xMode val="edge"/>
          <c:yMode val="edge"/>
          <c:x val="6.0780063354900479E-2"/>
          <c:y val="3.0555545530770275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PV Eigenverbrauch</c:v>
          </c:tx>
          <c:invertIfNegative val="0"/>
          <c:cat>
            <c:strRef>
              <c:f>('FFW Otr.&amp; JUT'!$B$9:$B$15,'FFW Otr.&amp; JUT'!$B$16,'FFW Otr.&amp; JUT'!$B$17,'FFW Otr.&amp; JUT'!$B$18,'FFW Otr.&amp; JUT'!$B$19,'FFW Otr.&amp; JUT'!$B$20)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('FFW Otr.&amp; JUT'!$L$9:$L$15,'FFW Otr.&amp; JUT'!$L$16,'FFW Otr.&amp; JUT'!$L$17,'FFW Otr.&amp; JUT'!$L$18,'FFW Otr.&amp; JUT'!$L$19,'FFW Otr.&amp; JUT'!$L$20)</c:f>
              <c:numCache>
                <c:formatCode>#,##0</c:formatCode>
                <c:ptCount val="12"/>
                <c:pt idx="0">
                  <c:v>35</c:v>
                </c:pt>
                <c:pt idx="1">
                  <c:v>475</c:v>
                </c:pt>
                <c:pt idx="2">
                  <c:v>1165</c:v>
                </c:pt>
                <c:pt idx="3">
                  <c:v>1324</c:v>
                </c:pt>
                <c:pt idx="4">
                  <c:v>1739</c:v>
                </c:pt>
                <c:pt idx="5">
                  <c:v>2036</c:v>
                </c:pt>
                <c:pt idx="6">
                  <c:v>1803</c:v>
                </c:pt>
                <c:pt idx="7">
                  <c:v>1575</c:v>
                </c:pt>
                <c:pt idx="8">
                  <c:v>980</c:v>
                </c:pt>
                <c:pt idx="9">
                  <c:v>549</c:v>
                </c:pt>
                <c:pt idx="10">
                  <c:v>291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6-4C44-A0A0-D2FC54BCA0A3}"/>
            </c:ext>
          </c:extLst>
        </c:ser>
        <c:ser>
          <c:idx val="1"/>
          <c:order val="1"/>
          <c:tx>
            <c:v>PV Verkauft</c:v>
          </c:tx>
          <c:invertIfNegative val="0"/>
          <c:cat>
            <c:strRef>
              <c:f>('FFW Otr.&amp; JUT'!$B$9:$B$15,'FFW Otr.&amp; JUT'!$B$16,'FFW Otr.&amp; JUT'!$B$17,'FFW Otr.&amp; JUT'!$B$18,'FFW Otr.&amp; JUT'!$B$19,'FFW Otr.&amp; JUT'!$B$20)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('FFW Otr.&amp; JUT'!$I$9:$I$15,'FFW Otr.&amp; JUT'!$I$16,'FFW Otr.&amp; JUT'!$I$17,'FFW Otr.&amp; JUT'!$I$18,'FFW Otr.&amp; JUT'!$I$19,'FFW Otr.&amp; JUT'!$I$20)</c:f>
              <c:numCache>
                <c:formatCode>#,##0</c:formatCode>
                <c:ptCount val="12"/>
                <c:pt idx="0">
                  <c:v>215</c:v>
                </c:pt>
                <c:pt idx="1">
                  <c:v>359</c:v>
                </c:pt>
                <c:pt idx="2">
                  <c:v>613</c:v>
                </c:pt>
                <c:pt idx="3">
                  <c:v>646</c:v>
                </c:pt>
                <c:pt idx="4">
                  <c:v>971</c:v>
                </c:pt>
                <c:pt idx="5">
                  <c:v>1086</c:v>
                </c:pt>
                <c:pt idx="6">
                  <c:v>1028</c:v>
                </c:pt>
                <c:pt idx="7">
                  <c:v>903</c:v>
                </c:pt>
                <c:pt idx="8">
                  <c:v>627</c:v>
                </c:pt>
                <c:pt idx="9">
                  <c:v>439</c:v>
                </c:pt>
                <c:pt idx="10">
                  <c:v>204</c:v>
                </c:pt>
                <c:pt idx="1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46-4C44-A0A0-D2FC54BCA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476096"/>
        <c:axId val="89477888"/>
      </c:barChart>
      <c:catAx>
        <c:axId val="8947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477888"/>
        <c:crosses val="autoZero"/>
        <c:auto val="1"/>
        <c:lblAlgn val="ctr"/>
        <c:lblOffset val="100"/>
        <c:noMultiLvlLbl val="0"/>
      </c:catAx>
      <c:valAx>
        <c:axId val="8947788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947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23656544868432"/>
          <c:y val="3.1996064721588552E-3"/>
          <c:w val="0.26576343455131574"/>
          <c:h val="0.16785818964036497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FFW + JUT Otr.:  Stromverbrauch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Feuerwehr</c:v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('DG-FFW Otr+JUT'!$A$3,'DG-FFW Otr+JUT'!$A$4,'DG-FFW Otr+JUT'!$A$5,'DG-FFW Otr+JUT'!$A$6)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('DG-FFW Otr+JUT'!$F$3,'DG-FFW Otr+JUT'!$F$4,'DG-FFW Otr+JUT'!$F$5,'DG-FFW Otr+JUT'!$F$6)</c:f>
              <c:numCache>
                <c:formatCode>#,##0</c:formatCode>
                <c:ptCount val="4"/>
                <c:pt idx="0">
                  <c:v>11457</c:v>
                </c:pt>
                <c:pt idx="1">
                  <c:v>12901</c:v>
                </c:pt>
                <c:pt idx="2">
                  <c:v>12341</c:v>
                </c:pt>
                <c:pt idx="3">
                  <c:v>12560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B-41AE-ACCB-8238F51A9F74}"/>
            </c:ext>
          </c:extLst>
        </c:ser>
        <c:ser>
          <c:idx val="1"/>
          <c:order val="1"/>
          <c:tx>
            <c:v>Jugendtreff</c:v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('DG-FFW Otr+JUT'!$A$3,'DG-FFW Otr+JUT'!$A$4,'DG-FFW Otr+JUT'!$A$5,'DG-FFW Otr+JUT'!$A$6)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('DG-FFW Otr+JUT'!$G$3,'DG-FFW Otr+JUT'!$G$4,'DG-FFW Otr+JUT'!$G$5,'DG-FFW Otr+JUT'!$G$6)</c:f>
              <c:numCache>
                <c:formatCode>#,##0</c:formatCode>
                <c:ptCount val="4"/>
                <c:pt idx="0">
                  <c:v>2077</c:v>
                </c:pt>
                <c:pt idx="1">
                  <c:v>2277</c:v>
                </c:pt>
                <c:pt idx="2">
                  <c:v>2561</c:v>
                </c:pt>
                <c:pt idx="3">
                  <c:v>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B-41AE-ACCB-8238F51A9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89393792"/>
        <c:axId val="89399680"/>
      </c:barChart>
      <c:catAx>
        <c:axId val="893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399680"/>
        <c:crosses val="autoZero"/>
        <c:auto val="1"/>
        <c:lblAlgn val="ctr"/>
        <c:lblOffset val="100"/>
        <c:noMultiLvlLbl val="0"/>
      </c:catAx>
      <c:valAx>
        <c:axId val="893996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939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FFW+JUT Otr.:  Wärmeverbrauch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'DG-FFW Otr+JUT'!$A$3:$A$6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'DG-FFW Otr+JUT'!$D$3:$D$6</c:f>
              <c:numCache>
                <c:formatCode>#,##0</c:formatCode>
                <c:ptCount val="4"/>
                <c:pt idx="0">
                  <c:v>68187.840000000011</c:v>
                </c:pt>
                <c:pt idx="1">
                  <c:v>76605.900000000009</c:v>
                </c:pt>
                <c:pt idx="2">
                  <c:v>81553.08</c:v>
                </c:pt>
                <c:pt idx="3">
                  <c:v>96556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A-413C-954C-73228EC945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9"/>
        <c:axId val="89425408"/>
        <c:axId val="89426944"/>
      </c:barChart>
      <c:catAx>
        <c:axId val="894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426944"/>
        <c:crosses val="autoZero"/>
        <c:auto val="1"/>
        <c:lblAlgn val="ctr"/>
        <c:lblOffset val="100"/>
        <c:noMultiLvlLbl val="0"/>
      </c:catAx>
      <c:valAx>
        <c:axId val="89426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942540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Jugendtreff Otr.: 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('DG-FFW Otr+JUT'!$A$3,'DG-FFW Otr+JUT'!$A$4,'DG-FFW Otr+JUT'!$A$5,'DG-FFW Otr+JUT'!$A$6)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('DG-FFW Otr+JUT'!$H$3,'DG-FFW Otr+JUT'!$H$4,'DG-FFW Otr+JUT'!$H$5,'DG-FFW Otr+JUT'!$H$6)</c:f>
              <c:numCache>
                <c:formatCode>0</c:formatCode>
                <c:ptCount val="4"/>
                <c:pt idx="0">
                  <c:v>91</c:v>
                </c:pt>
                <c:pt idx="1">
                  <c:v>85</c:v>
                </c:pt>
                <c:pt idx="2">
                  <c:v>83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A-4EC4-AEF0-D207C60A04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9"/>
        <c:axId val="89587712"/>
        <c:axId val="89589248"/>
      </c:barChart>
      <c:catAx>
        <c:axId val="895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89248"/>
        <c:crosses val="autoZero"/>
        <c:auto val="1"/>
        <c:lblAlgn val="ctr"/>
        <c:lblOffset val="100"/>
        <c:noMultiLvlLbl val="0"/>
      </c:catAx>
      <c:valAx>
        <c:axId val="89589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89587712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/>
              <a:t>FFW/JUT Obertraubling: Stromverbrauch</a:t>
            </a:r>
          </a:p>
        </c:rich>
      </c:tx>
      <c:layout>
        <c:manualLayout>
          <c:xMode val="edge"/>
          <c:yMode val="edge"/>
          <c:x val="0.1599156412757437"/>
          <c:y val="2.3148099306313091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PV Strom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('FFW Otr.&amp; JUT'!$A$21,'FFW Otr.&amp; JUT'!$A$34,'FFW Otr.&amp; JUT'!$A$47,'FFW Otr.&amp; JUT'!$A$60)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('FFW Otr.&amp; JUT'!$L$21,'FFW Otr.&amp; JUT'!$L$34,'FFW Otr.&amp; JUT'!$L$47,'FFW Otr.&amp; JUT'!$L$60)</c:f>
              <c:numCache>
                <c:formatCode>#,##0</c:formatCode>
                <c:ptCount val="4"/>
                <c:pt idx="0">
                  <c:v>12062</c:v>
                </c:pt>
                <c:pt idx="1">
                  <c:v>13300</c:v>
                </c:pt>
                <c:pt idx="2">
                  <c:v>12880</c:v>
                </c:pt>
                <c:pt idx="3">
                  <c:v>13092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E-41B9-9108-B24ECE6A5230}"/>
            </c:ext>
          </c:extLst>
        </c:ser>
        <c:ser>
          <c:idx val="1"/>
          <c:order val="1"/>
          <c:tx>
            <c:v>Kaufstrom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('FFW Otr.&amp; JUT'!$A$21,'FFW Otr.&amp; JUT'!$A$34,'FFW Otr.&amp; JUT'!$A$47,'FFW Otr.&amp; JUT'!$A$60)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('FFW Otr.&amp; JUT'!$G$21,'FFW Otr.&amp; JUT'!$G$34,'FFW Otr.&amp; JUT'!$G$47,'FFW Otr.&amp; JUT'!$G$60)</c:f>
              <c:numCache>
                <c:formatCode>#,##0</c:formatCode>
                <c:ptCount val="4"/>
                <c:pt idx="0">
                  <c:v>1472</c:v>
                </c:pt>
                <c:pt idx="1">
                  <c:v>1878</c:v>
                </c:pt>
                <c:pt idx="2">
                  <c:v>2022</c:v>
                </c:pt>
                <c:pt idx="3">
                  <c:v>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E-41B9-9108-B24ECE6A5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89627648"/>
        <c:axId val="89645824"/>
      </c:barChart>
      <c:catAx>
        <c:axId val="896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645824"/>
        <c:crosses val="autoZero"/>
        <c:auto val="1"/>
        <c:lblAlgn val="ctr"/>
        <c:lblOffset val="100"/>
        <c:noMultiLvlLbl val="0"/>
      </c:catAx>
      <c:valAx>
        <c:axId val="896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962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80174209663836"/>
          <c:y val="0.72652538325797233"/>
          <c:w val="0.16027795718541421"/>
          <c:h val="0.1615201048231741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FFW/JUT Obertraubling: Aufteilung gesamter PV-Erträge</a:t>
            </a:r>
          </a:p>
        </c:rich>
      </c:tx>
      <c:layout>
        <c:manualLayout>
          <c:xMode val="edge"/>
          <c:yMode val="edge"/>
          <c:x val="9.1481667855913051E-2"/>
          <c:y val="2.7465655315397276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PV Eigenverbrauch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('FFW Otr.&amp; JUT'!$A$21,'FFW Otr.&amp; JUT'!$A$34,'FFW Otr.&amp; JUT'!$A$47,'FFW Otr.&amp; JUT'!$A$60)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('FFW Otr.&amp; JUT'!$L$21,'FFW Otr.&amp; JUT'!$L$34,'FFW Otr.&amp; JUT'!$L$47,'FFW Otr.&amp; JUT'!$L$60)</c:f>
              <c:numCache>
                <c:formatCode>#,##0</c:formatCode>
                <c:ptCount val="4"/>
                <c:pt idx="0">
                  <c:v>12062</c:v>
                </c:pt>
                <c:pt idx="1">
                  <c:v>13300</c:v>
                </c:pt>
                <c:pt idx="2">
                  <c:v>12880</c:v>
                </c:pt>
                <c:pt idx="3">
                  <c:v>13092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4-47E4-9F5E-D29DF6979E8C}"/>
            </c:ext>
          </c:extLst>
        </c:ser>
        <c:ser>
          <c:idx val="0"/>
          <c:order val="1"/>
          <c:tx>
            <c:v>PV verkauft</c:v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('FFW Otr.&amp; JUT'!$A$21,'FFW Otr.&amp; JUT'!$A$34,'FFW Otr.&amp; JUT'!$A$47,'FFW Otr.&amp; JUT'!$A$60)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('FFW Otr.&amp; JUT'!$I$21,'FFW Otr.&amp; JUT'!$I$34,'FFW Otr.&amp; JUT'!$I$47,'FFW Otr.&amp; JUT'!$I$60)</c:f>
              <c:numCache>
                <c:formatCode>#,##0</c:formatCode>
                <c:ptCount val="4"/>
                <c:pt idx="0">
                  <c:v>7195</c:v>
                </c:pt>
                <c:pt idx="1">
                  <c:v>7028</c:v>
                </c:pt>
                <c:pt idx="2">
                  <c:v>6823</c:v>
                </c:pt>
                <c:pt idx="3">
                  <c:v>6576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4-47E4-9F5E-D29DF6979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3"/>
        <c:overlap val="100"/>
        <c:axId val="89680512"/>
        <c:axId val="89694592"/>
      </c:barChart>
      <c:catAx>
        <c:axId val="896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694592"/>
        <c:crosses val="autoZero"/>
        <c:auto val="1"/>
        <c:lblAlgn val="ctr"/>
        <c:lblOffset val="100"/>
        <c:noMultiLvlLbl val="0"/>
      </c:catAx>
      <c:valAx>
        <c:axId val="8969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968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0187434950922"/>
          <c:y val="0.73135363079615057"/>
          <c:w val="0.26330979690511946"/>
          <c:h val="0.1655530220511005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Kinderhort: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'DG-Hort,Büch.'!$A$20:$A$24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'DG-Hort,Büch.'!$H$20:$H$24</c:f>
              <c:numCache>
                <c:formatCode>#,##0</c:formatCode>
                <c:ptCount val="5"/>
                <c:pt idx="0">
                  <c:v>19601</c:v>
                </c:pt>
                <c:pt idx="1">
                  <c:v>26204</c:v>
                </c:pt>
                <c:pt idx="2">
                  <c:v>34268</c:v>
                </c:pt>
                <c:pt idx="3">
                  <c:v>37945</c:v>
                </c:pt>
                <c:pt idx="4">
                  <c:v>31363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1-4973-BE81-14E7B8C951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9724800"/>
        <c:axId val="89726336"/>
      </c:barChart>
      <c:catAx>
        <c:axId val="897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26336"/>
        <c:crosses val="autoZero"/>
        <c:auto val="1"/>
        <c:lblAlgn val="ctr"/>
        <c:lblOffset val="100"/>
        <c:noMultiLvlLbl val="0"/>
      </c:catAx>
      <c:valAx>
        <c:axId val="89726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k'Wh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972480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Alte Schule Gebelkofen: Stromverbrauch Gesamt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KLJB/JUT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('Alte Schule'!$A$117,'Alte Schule'!$A$130,'Alte Schule'!$A$143,'Alte Schule'!$A$156,'Alte Schule'!$A$169,'Alte Schule'!$A$182,'Alte Schule'!$A$195,'Alte Schule'!$A$208,'Alte Schule'!$A$221)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('Alte Schule'!$C$117,'Alte Schule'!$C$130,'Alte Schule'!$C$143,'Alte Schule'!$C$156,'Alte Schule'!$C$169,'Alte Schule'!$C$182,'Alte Schule'!$C$195,'Alte Schule'!$C$208,'Alte Schule'!$C$221)</c:f>
              <c:numCache>
                <c:formatCode>General\ \k\W</c:formatCode>
                <c:ptCount val="9"/>
                <c:pt idx="0">
                  <c:v>6971</c:v>
                </c:pt>
                <c:pt idx="1">
                  <c:v>4433</c:v>
                </c:pt>
                <c:pt idx="2">
                  <c:v>3057</c:v>
                </c:pt>
                <c:pt idx="3">
                  <c:v>1794</c:v>
                </c:pt>
                <c:pt idx="4">
                  <c:v>1762</c:v>
                </c:pt>
                <c:pt idx="5">
                  <c:v>2593</c:v>
                </c:pt>
                <c:pt idx="6">
                  <c:v>3150</c:v>
                </c:pt>
                <c:pt idx="7">
                  <c:v>2928</c:v>
                </c:pt>
                <c:pt idx="8">
                  <c:v>2943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F-4B22-A635-1CDC538E06D0}"/>
            </c:ext>
          </c:extLst>
        </c:ser>
        <c:ser>
          <c:idx val="1"/>
          <c:order val="1"/>
          <c:tx>
            <c:v>Gemeinde</c:v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numRef>
              <c:f>('Alte Schule'!$A$117,'Alte Schule'!$A$130,'Alte Schule'!$A$143,'Alte Schule'!$A$156,'Alte Schule'!$A$169,'Alte Schule'!$A$182,'Alte Schule'!$A$195,'Alte Schule'!$A$208,'Alte Schule'!$A$221)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('Alte Schule'!$E$117,'Alte Schule'!$E$130,'Alte Schule'!$E$143,'Alte Schule'!$E$156,'Alte Schule'!$E$169,'Alte Schule'!$E$182,'Alte Schule'!$E$195,'Alte Schule'!$E$208,'Alte Schule'!$E$221)</c:f>
              <c:numCache>
                <c:formatCode>General\ \k\W</c:formatCode>
                <c:ptCount val="9"/>
                <c:pt idx="0">
                  <c:v>1755</c:v>
                </c:pt>
                <c:pt idx="1">
                  <c:v>1624</c:v>
                </c:pt>
                <c:pt idx="2">
                  <c:v>1621</c:v>
                </c:pt>
                <c:pt idx="3">
                  <c:v>1519</c:v>
                </c:pt>
                <c:pt idx="4">
                  <c:v>1684</c:v>
                </c:pt>
                <c:pt idx="5">
                  <c:v>1725</c:v>
                </c:pt>
                <c:pt idx="6">
                  <c:v>1920</c:v>
                </c:pt>
                <c:pt idx="7">
                  <c:v>1639</c:v>
                </c:pt>
                <c:pt idx="8">
                  <c:v>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F-4B22-A635-1CDC538E06D0}"/>
            </c:ext>
          </c:extLst>
        </c:ser>
        <c:ser>
          <c:idx val="2"/>
          <c:order val="2"/>
          <c:tx>
            <c:v>DJK</c:v>
          </c:tx>
          <c:spPr>
            <a:solidFill>
              <a:srgbClr val="00B050"/>
            </a:solidFill>
          </c:spPr>
          <c:invertIfNegative val="0"/>
          <c:cat>
            <c:numRef>
              <c:f>('Alte Schule'!$A$117,'Alte Schule'!$A$130,'Alte Schule'!$A$143,'Alte Schule'!$A$156,'Alte Schule'!$A$169,'Alte Schule'!$A$182,'Alte Schule'!$A$195,'Alte Schule'!$A$208,'Alte Schule'!$A$221)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('Alte Schule'!$F$117,'Alte Schule'!$F$130,'Alte Schule'!$F$143,'Alte Schule'!$F$156,'Alte Schule'!$F$169,'Alte Schule'!$F$182,'Alte Schule'!$F$195,'Alte Schule'!$F$208,'Alte Schule'!$F$221)</c:f>
              <c:numCache>
                <c:formatCode>General\ \k\W</c:formatCode>
                <c:ptCount val="9"/>
                <c:pt idx="0">
                  <c:v>289</c:v>
                </c:pt>
                <c:pt idx="1">
                  <c:v>303</c:v>
                </c:pt>
                <c:pt idx="2">
                  <c:v>264</c:v>
                </c:pt>
                <c:pt idx="3">
                  <c:v>235</c:v>
                </c:pt>
                <c:pt idx="4">
                  <c:v>254</c:v>
                </c:pt>
                <c:pt idx="5">
                  <c:v>244</c:v>
                </c:pt>
                <c:pt idx="6">
                  <c:v>231</c:v>
                </c:pt>
                <c:pt idx="7">
                  <c:v>197</c:v>
                </c:pt>
                <c:pt idx="8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2F-4B22-A635-1CDC538E0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76803072"/>
        <c:axId val="74523392"/>
      </c:barChart>
      <c:catAx>
        <c:axId val="7680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523392"/>
        <c:crosses val="autoZero"/>
        <c:auto val="1"/>
        <c:lblAlgn val="ctr"/>
        <c:lblOffset val="100"/>
        <c:noMultiLvlLbl val="0"/>
      </c:catAx>
      <c:valAx>
        <c:axId val="7452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76803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Kinderhort: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('Hort-Bücherei'!$A$65,'Hort-Bücherei'!$A$78,'Hort-Bücherei'!$A$91,'Hort-Bücherei'!$A$104,'Hort-Bücherei'!$A$117)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('Hort-Bücherei'!$H$65,'Hort-Bücherei'!$H$78,'Hort-Bücherei'!$H$91,'Hort-Bücherei'!$H$104,'Hort-Bücherei'!$H$117)</c:f>
              <c:numCache>
                <c:formatCode>#,##0</c:formatCode>
                <c:ptCount val="5"/>
                <c:pt idx="0">
                  <c:v>5931</c:v>
                </c:pt>
                <c:pt idx="1">
                  <c:v>8485</c:v>
                </c:pt>
                <c:pt idx="2">
                  <c:v>10127</c:v>
                </c:pt>
                <c:pt idx="3">
                  <c:v>9811</c:v>
                </c:pt>
                <c:pt idx="4">
                  <c:v>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B-4DFA-A42C-EA96AE2C37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9780608"/>
        <c:axId val="89782144"/>
      </c:barChart>
      <c:catAx>
        <c:axId val="897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82144"/>
        <c:crosses val="autoZero"/>
        <c:auto val="1"/>
        <c:lblAlgn val="ctr"/>
        <c:lblOffset val="100"/>
        <c:noMultiLvlLbl val="0"/>
      </c:catAx>
      <c:valAx>
        <c:axId val="897821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978060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Kinderhort: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317-4873-ADB0-4374CB73ADE3}"/>
                </c:ext>
              </c:extLst>
            </c:dLbl>
            <c:dLbl>
              <c:idx val="1"/>
              <c:numFmt formatCode="#,##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317-4873-ADB0-4374CB73ADE3}"/>
                </c:ext>
              </c:extLst>
            </c:dLbl>
            <c:dLbl>
              <c:idx val="2"/>
              <c:numFmt formatCode="#,##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317-4873-ADB0-4374CB73AD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('Hort-Bücherei'!$A$65,'Hort-Bücherei'!$A$78,'Hort-Bücherei'!$A$91,'Hort-Bücherei'!$A$104,'Hort-Bücherei'!$A$117)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('Hort-Bücherei'!$F$65,'Hort-Bücherei'!$F$78,'Hort-Bücherei'!$F$91,'Hort-Bücherei'!$F$104,'Hort-Bücherei'!$F$117)</c:f>
              <c:numCache>
                <c:formatCode>#,##0.000</c:formatCode>
                <c:ptCount val="5"/>
                <c:pt idx="0">
                  <c:v>116.81700000000001</c:v>
                </c:pt>
                <c:pt idx="1">
                  <c:v>159.67000000000002</c:v>
                </c:pt>
                <c:pt idx="2">
                  <c:v>213.999</c:v>
                </c:pt>
                <c:pt idx="3">
                  <c:v>211.09000000000003</c:v>
                </c:pt>
                <c:pt idx="4">
                  <c:v>189.24400000000003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17-4873-ADB0-4374CB73AD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77217152"/>
        <c:axId val="77243520"/>
      </c:barChart>
      <c:catAx>
        <c:axId val="772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43520"/>
        <c:crosses val="autoZero"/>
        <c:auto val="1"/>
        <c:lblAlgn val="ctr"/>
        <c:lblOffset val="100"/>
        <c:noMultiLvlLbl val="0"/>
      </c:catAx>
      <c:valAx>
        <c:axId val="77243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#,##0.000" sourceLinked="1"/>
        <c:majorTickMark val="out"/>
        <c:minorTickMark val="none"/>
        <c:tickLblPos val="nextTo"/>
        <c:crossAx val="77217152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Bücherei: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'DG-Hort,Büch.'!$I$20:$I$24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'DG-Hort,Büch.'!$P$20:$P$24</c:f>
              <c:numCache>
                <c:formatCode>#,##0</c:formatCode>
                <c:ptCount val="5"/>
                <c:pt idx="0">
                  <c:v>7272</c:v>
                </c:pt>
                <c:pt idx="1">
                  <c:v>4362</c:v>
                </c:pt>
                <c:pt idx="2">
                  <c:v>2380</c:v>
                </c:pt>
                <c:pt idx="3">
                  <c:v>2327</c:v>
                </c:pt>
                <c:pt idx="4">
                  <c:v>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A-429A-98F4-08E1A085F4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7566208"/>
        <c:axId val="87567744"/>
      </c:barChart>
      <c:catAx>
        <c:axId val="875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567744"/>
        <c:crosses val="autoZero"/>
        <c:auto val="1"/>
        <c:lblAlgn val="ctr"/>
        <c:lblOffset val="100"/>
        <c:noMultiLvlLbl val="0"/>
      </c:catAx>
      <c:valAx>
        <c:axId val="87567744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756620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Bücherei: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('Hort-Bücherei'!$A$65,'Hort-Bücherei'!$A$78,'Hort-Bücherei'!$A$91,'Hort-Bücherei'!$A$104,'Hort-Bücherei'!$A$117)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('Hort-Bücherei'!$Q$65,'Hort-Bücherei'!$Q$78,'Hort-Bücherei'!$Q$91,'Hort-Bücherei'!$Q$104,'Hort-Bücherei'!$Q$117)</c:f>
              <c:numCache>
                <c:formatCode>#,##0</c:formatCode>
                <c:ptCount val="5"/>
                <c:pt idx="0">
                  <c:v>3906</c:v>
                </c:pt>
                <c:pt idx="1">
                  <c:v>3841</c:v>
                </c:pt>
                <c:pt idx="2">
                  <c:v>4144</c:v>
                </c:pt>
                <c:pt idx="3">
                  <c:v>4056</c:v>
                </c:pt>
                <c:pt idx="4">
                  <c:v>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A-416A-8E5C-7676AE3925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7601536"/>
        <c:axId val="87603072"/>
      </c:barChart>
      <c:catAx>
        <c:axId val="876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603072"/>
        <c:crosses val="autoZero"/>
        <c:auto val="1"/>
        <c:lblAlgn val="ctr"/>
        <c:lblOffset val="100"/>
        <c:noMultiLvlLbl val="0"/>
      </c:catAx>
      <c:valAx>
        <c:axId val="876030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7601536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Bücherei: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0C2-4381-9869-E544A61170CC}"/>
                </c:ext>
              </c:extLst>
            </c:dLbl>
            <c:dLbl>
              <c:idx val="1"/>
              <c:numFmt formatCode="#,##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0C2-4381-9869-E544A61170CC}"/>
                </c:ext>
              </c:extLst>
            </c:dLbl>
            <c:dLbl>
              <c:idx val="2"/>
              <c:numFmt formatCode="#,##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0C2-4381-9869-E544A61170C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('Hort-Bücherei'!$A$65,'Hort-Bücherei'!$A$78,'Hort-Bücherei'!$A$91,'Hort-Bücherei'!$A$104,'Hort-Bücherei'!$A$117)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('Hort-Bücherei'!$O$65,'Hort-Bücherei'!$O$78,'Hort-Bücherei'!$O$91,'Hort-Bücherei'!$O$104,'Hort-Bücherei'!$O$117)</c:f>
              <c:numCache>
                <c:formatCode>#,##0.000</c:formatCode>
                <c:ptCount val="5"/>
                <c:pt idx="0">
                  <c:v>8.1690000000000005</c:v>
                </c:pt>
                <c:pt idx="1">
                  <c:v>7.7479999999999976</c:v>
                </c:pt>
                <c:pt idx="2">
                  <c:v>13.538000000000004</c:v>
                </c:pt>
                <c:pt idx="3">
                  <c:v>13.334999999999994</c:v>
                </c:pt>
                <c:pt idx="4">
                  <c:v>10.070999999999998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C2-4381-9869-E544A61170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7629184"/>
        <c:axId val="87647360"/>
      </c:barChart>
      <c:catAx>
        <c:axId val="876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647360"/>
        <c:crosses val="autoZero"/>
        <c:auto val="1"/>
        <c:lblAlgn val="ctr"/>
        <c:lblOffset val="100"/>
        <c:noMultiLvlLbl val="0"/>
      </c:catAx>
      <c:valAx>
        <c:axId val="87647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#,##0.000" sourceLinked="1"/>
        <c:majorTickMark val="out"/>
        <c:minorTickMark val="none"/>
        <c:tickLblPos val="nextTo"/>
        <c:crossAx val="87629184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600"/>
              <a:t>KiGa Rappelkiste: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'DG-KiGa ASS'!$A$5:$A$6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'DG-KiGa ASS'!$D$5:$D$6</c:f>
              <c:numCache>
                <c:formatCode>#,##0</c:formatCode>
                <c:ptCount val="2"/>
                <c:pt idx="0">
                  <c:v>27946</c:v>
                </c:pt>
                <c:pt idx="1">
                  <c:v>61357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4-4B7E-8715-F5E071E2BB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090112"/>
        <c:axId val="90091904"/>
      </c:barChart>
      <c:catAx>
        <c:axId val="900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091904"/>
        <c:crosses val="autoZero"/>
        <c:auto val="1"/>
        <c:lblAlgn val="ctr"/>
        <c:lblOffset val="100"/>
        <c:noMultiLvlLbl val="0"/>
      </c:catAx>
      <c:valAx>
        <c:axId val="90091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0090112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600"/>
              <a:t>KiGa Rappelkiste: Strom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('DG-KiGa ASS'!$A$5,'DG-KiGa ASS'!$A$6)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('DG-KiGa ASS'!$E$5,'DG-KiGa ASS'!$E$6)</c:f>
              <c:numCache>
                <c:formatCode>#,##0</c:formatCode>
                <c:ptCount val="2"/>
                <c:pt idx="0">
                  <c:v>4636</c:v>
                </c:pt>
                <c:pt idx="1">
                  <c:v>12740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F-4A88-9811-FC4C45E04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36640"/>
        <c:axId val="89938176"/>
      </c:barChart>
      <c:catAx>
        <c:axId val="899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38176"/>
        <c:crosses val="autoZero"/>
        <c:auto val="1"/>
        <c:lblAlgn val="ctr"/>
        <c:lblOffset val="100"/>
        <c:noMultiLvlLbl val="0"/>
      </c:catAx>
      <c:valAx>
        <c:axId val="89938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993664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600"/>
              <a:t>KiGa Rappelkiste: Wasser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('DG-KiGa ASS'!$A$5,'DG-KiGa ASS'!$A$6)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('DG-KiGa ASS'!$F$5,'DG-KiGa ASS'!$F$6)</c:f>
              <c:numCache>
                <c:formatCode>General</c:formatCode>
                <c:ptCount val="2"/>
                <c:pt idx="0">
                  <c:v>129</c:v>
                </c:pt>
                <c:pt idx="1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A-40E4-901B-A35B758FE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54944"/>
        <c:axId val="89858432"/>
      </c:barChart>
      <c:catAx>
        <c:axId val="899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858432"/>
        <c:crosses val="autoZero"/>
        <c:auto val="1"/>
        <c:lblAlgn val="ctr"/>
        <c:lblOffset val="100"/>
        <c:noMultiLvlLbl val="0"/>
      </c:catAx>
      <c:valAx>
        <c:axId val="89858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m³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954944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KiGa Ohi: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('KiGa Ohi'!$A$139,'KiGa Ohi'!$A$152,'KiGa Ohi'!$A$165,'KiGa Ohi'!$A$178,'KiGa Ohi'!$A$191,'KiGa Ohi'!$A$204,'KiGa Ohi'!$A$217,'KiGa Ohi'!$A$230)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('KiGa Ohi'!$D$139,'KiGa Ohi'!$D$152,'KiGa Ohi'!$D$165,'KiGa Ohi'!$D$178,'KiGa Ohi'!$D$191,'KiGa Ohi'!$D$204,'KiGa Ohi'!$D$217,'KiGa Ohi'!$D$230)</c:f>
              <c:numCache>
                <c:formatCode>General\ \k\W</c:formatCode>
                <c:ptCount val="8"/>
                <c:pt idx="0">
                  <c:v>2542</c:v>
                </c:pt>
                <c:pt idx="1">
                  <c:v>2377</c:v>
                </c:pt>
                <c:pt idx="2">
                  <c:v>2501</c:v>
                </c:pt>
                <c:pt idx="3">
                  <c:v>3631</c:v>
                </c:pt>
                <c:pt idx="4">
                  <c:v>4946</c:v>
                </c:pt>
                <c:pt idx="5">
                  <c:v>5508</c:v>
                </c:pt>
                <c:pt idx="6">
                  <c:v>5053</c:v>
                </c:pt>
                <c:pt idx="7">
                  <c:v>5130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E-401C-80BB-E86DF4613E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90379008"/>
        <c:axId val="90381696"/>
      </c:barChart>
      <c:catAx>
        <c:axId val="9037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381696"/>
        <c:crosses val="autoZero"/>
        <c:auto val="1"/>
        <c:lblAlgn val="ctr"/>
        <c:lblOffset val="100"/>
        <c:noMultiLvlLbl val="0"/>
      </c:catAx>
      <c:valAx>
        <c:axId val="90381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General\ \k\W" sourceLinked="1"/>
        <c:majorTickMark val="out"/>
        <c:minorTickMark val="none"/>
        <c:tickLblPos val="nextTo"/>
        <c:crossAx val="9037900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KiGa Ohi: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'DG-KiGa Ohi'!$B$56:$B$63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'DG-KiGa Ohi'!$C$56:$C$63</c:f>
              <c:numCache>
                <c:formatCode>General</c:formatCode>
                <c:ptCount val="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101</c:v>
                </c:pt>
                <c:pt idx="4">
                  <c:v>154</c:v>
                </c:pt>
                <c:pt idx="5">
                  <c:v>160</c:v>
                </c:pt>
                <c:pt idx="6">
                  <c:v>206</c:v>
                </c:pt>
                <c:pt idx="7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4-42EF-BBEB-BF4FA7211B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90418560"/>
        <c:axId val="90420352"/>
      </c:barChart>
      <c:catAx>
        <c:axId val="9041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420352"/>
        <c:crosses val="autoZero"/>
        <c:auto val="1"/>
        <c:lblAlgn val="ctr"/>
        <c:lblOffset val="100"/>
        <c:noMultiLvlLbl val="0"/>
      </c:catAx>
      <c:valAx>
        <c:axId val="90420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41856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Alte Schule Gebelkofen: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'DG-Alte Schule'!$H$29:$H$37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'DG-Alte Schule'!$K$29:$K$37</c:f>
              <c:numCache>
                <c:formatCode>#,##0</c:formatCode>
                <c:ptCount val="9"/>
                <c:pt idx="0">
                  <c:v>39736.389600000002</c:v>
                </c:pt>
                <c:pt idx="1">
                  <c:v>35275.355700000007</c:v>
                </c:pt>
                <c:pt idx="2">
                  <c:v>33014.681160000007</c:v>
                </c:pt>
                <c:pt idx="3">
                  <c:v>32315.535000000003</c:v>
                </c:pt>
                <c:pt idx="4">
                  <c:v>36310.131000000001</c:v>
                </c:pt>
                <c:pt idx="5">
                  <c:v>22628.088000000003</c:v>
                </c:pt>
                <c:pt idx="6">
                  <c:v>25597</c:v>
                </c:pt>
                <c:pt idx="7">
                  <c:v>24688</c:v>
                </c:pt>
                <c:pt idx="8">
                  <c:v>27223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6-4566-A08D-A266AB7DEE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74574080"/>
        <c:axId val="86900736"/>
      </c:barChart>
      <c:catAx>
        <c:axId val="745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00736"/>
        <c:crosses val="autoZero"/>
        <c:auto val="1"/>
        <c:lblAlgn val="ctr"/>
        <c:lblOffset val="100"/>
        <c:noMultiLvlLbl val="0"/>
      </c:catAx>
      <c:valAx>
        <c:axId val="86900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457408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KiGa Ohi: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5B0-4506-886B-51E2539C94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5B0-4506-886B-51E2539C94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5B0-4506-886B-51E2539C94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5B0-4506-886B-51E2539C945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'DG-KiGa Ohi'!$H$27:$H$34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'DG-KiGa Ohi'!$I$27:$I$34</c:f>
              <c:numCache>
                <c:formatCode>#,##0</c:formatCode>
                <c:ptCount val="8"/>
                <c:pt idx="0">
                  <c:v>38084</c:v>
                </c:pt>
                <c:pt idx="1">
                  <c:v>32811</c:v>
                </c:pt>
                <c:pt idx="2">
                  <c:v>36718</c:v>
                </c:pt>
                <c:pt idx="3">
                  <c:v>35455</c:v>
                </c:pt>
                <c:pt idx="4">
                  <c:v>30138</c:v>
                </c:pt>
                <c:pt idx="5">
                  <c:v>31363</c:v>
                </c:pt>
                <c:pt idx="6">
                  <c:v>33298</c:v>
                </c:pt>
                <c:pt idx="7">
                  <c:v>30458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B0-4506-886B-51E2539C94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90008576"/>
        <c:axId val="90014464"/>
      </c:barChart>
      <c:catAx>
        <c:axId val="900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014464"/>
        <c:crosses val="autoZero"/>
        <c:auto val="1"/>
        <c:lblAlgn val="ctr"/>
        <c:lblOffset val="100"/>
        <c:noMultiLvlLbl val="0"/>
      </c:catAx>
      <c:valAx>
        <c:axId val="90014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0008576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KiGa Regenbogen: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('Kiga Regb.'!$A$138,'Kiga Regb.'!$A$151,'Kiga Regb.'!$A$164,'Kiga Regb.'!$A$177,'Kiga Regb.'!$A$190,'Kiga Regb.'!$A$203,'Kiga Regb.'!$A$216)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('Kiga Regb.'!$C$138,'Kiga Regb.'!$C$151,'Kiga Regb.'!$C$164,'Kiga Regb.'!$C$177,'Kiga Regb.'!$C$190,'Kiga Regb.'!$C$203,'Kiga Regb.'!$C$216)</c:f>
              <c:numCache>
                <c:formatCode>General\ \k\W</c:formatCode>
                <c:ptCount val="7"/>
                <c:pt idx="0">
                  <c:v>23355</c:v>
                </c:pt>
                <c:pt idx="1">
                  <c:v>24571</c:v>
                </c:pt>
                <c:pt idx="2">
                  <c:v>23411</c:v>
                </c:pt>
                <c:pt idx="3">
                  <c:v>20359</c:v>
                </c:pt>
                <c:pt idx="4">
                  <c:v>19977</c:v>
                </c:pt>
                <c:pt idx="5">
                  <c:v>18351</c:v>
                </c:pt>
                <c:pt idx="6">
                  <c:v>18330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1-486E-BC05-A9DC716410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90117248"/>
        <c:axId val="90128384"/>
      </c:barChart>
      <c:catAx>
        <c:axId val="9011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28384"/>
        <c:crosses val="autoZero"/>
        <c:auto val="1"/>
        <c:lblAlgn val="ctr"/>
        <c:lblOffset val="100"/>
        <c:noMultiLvlLbl val="0"/>
      </c:catAx>
      <c:valAx>
        <c:axId val="90128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General\ \k\W" sourceLinked="1"/>
        <c:majorTickMark val="out"/>
        <c:minorTickMark val="none"/>
        <c:tickLblPos val="nextTo"/>
        <c:crossAx val="9011724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KiGa Regenbogen: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'DG-KiGa Rgbg'!$H$29:$H$35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'DG-KiGa Rgbg'!$K$29:$K$35</c:f>
              <c:numCache>
                <c:formatCode>#,##0</c:formatCode>
                <c:ptCount val="7"/>
                <c:pt idx="0">
                  <c:v>78553.590000000011</c:v>
                </c:pt>
                <c:pt idx="1">
                  <c:v>92083.95</c:v>
                </c:pt>
                <c:pt idx="2">
                  <c:v>94878</c:v>
                </c:pt>
                <c:pt idx="3">
                  <c:v>81503.520000000004</c:v>
                </c:pt>
                <c:pt idx="4">
                  <c:v>89332.95</c:v>
                </c:pt>
                <c:pt idx="5">
                  <c:v>87478.26</c:v>
                </c:pt>
                <c:pt idx="6">
                  <c:v>93268.45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C-463B-9F50-EAA91C4772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90161152"/>
        <c:axId val="90162688"/>
      </c:barChart>
      <c:catAx>
        <c:axId val="901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62688"/>
        <c:crosses val="autoZero"/>
        <c:auto val="1"/>
        <c:lblAlgn val="ctr"/>
        <c:lblOffset val="100"/>
        <c:noMultiLvlLbl val="0"/>
      </c:catAx>
      <c:valAx>
        <c:axId val="90162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0161152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KiGa Regenbogen: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('Kiga Regb.'!$A$138,'Kiga Regb.'!$A$151,'Kiga Regb.'!$A$164,'Kiga Regb.'!$A$177,'Kiga Regb.'!$A$190,'Kiga Regb.'!$A$203,'Kiga Regb.'!$A$216)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('Kiga Regb.'!$I$138,'Kiga Regb.'!$I$151,'Kiga Regb.'!$I$164,'Kiga Regb.'!$I$177,'Kiga Regb.'!$I$190,'Kiga Regb.'!$I$203,'Kiga Regb.'!$I$216)</c:f>
              <c:numCache>
                <c:formatCode>@</c:formatCode>
                <c:ptCount val="7"/>
                <c:pt idx="0">
                  <c:v>447</c:v>
                </c:pt>
                <c:pt idx="1">
                  <c:v>571</c:v>
                </c:pt>
                <c:pt idx="2">
                  <c:v>540</c:v>
                </c:pt>
                <c:pt idx="3">
                  <c:v>548</c:v>
                </c:pt>
                <c:pt idx="4">
                  <c:v>596</c:v>
                </c:pt>
                <c:pt idx="5">
                  <c:v>572</c:v>
                </c:pt>
                <c:pt idx="6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5-420F-A105-304856127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90180224"/>
        <c:axId val="90210688"/>
      </c:barChart>
      <c:catAx>
        <c:axId val="901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10688"/>
        <c:crosses val="autoZero"/>
        <c:auto val="1"/>
        <c:lblAlgn val="ctr"/>
        <c:lblOffset val="100"/>
        <c:noMultiLvlLbl val="0"/>
      </c:catAx>
      <c:valAx>
        <c:axId val="90210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90180224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MZH: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'DG-MZH'!$A$49:$A$55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'DG-MZH'!$B$49:$B$55</c:f>
              <c:numCache>
                <c:formatCode>#,##0</c:formatCode>
                <c:ptCount val="7"/>
                <c:pt idx="0">
                  <c:v>98433</c:v>
                </c:pt>
                <c:pt idx="1">
                  <c:v>84289</c:v>
                </c:pt>
                <c:pt idx="2">
                  <c:v>114397</c:v>
                </c:pt>
                <c:pt idx="3">
                  <c:v>104771</c:v>
                </c:pt>
                <c:pt idx="4">
                  <c:v>111004</c:v>
                </c:pt>
                <c:pt idx="5">
                  <c:v>110329</c:v>
                </c:pt>
                <c:pt idx="6">
                  <c:v>105742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0-4E89-978F-CF6950C1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90284416"/>
        <c:axId val="90285952"/>
      </c:barChart>
      <c:catAx>
        <c:axId val="9028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85952"/>
        <c:crosses val="autoZero"/>
        <c:auto val="1"/>
        <c:lblAlgn val="ctr"/>
        <c:lblOffset val="100"/>
        <c:noMultiLvlLbl val="0"/>
      </c:catAx>
      <c:valAx>
        <c:axId val="90285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0284416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MZH: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ln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A5-4B6C-817D-DED007D8693E}"/>
              </c:ext>
            </c:extLst>
          </c:dPt>
          <c:dPt>
            <c:idx val="9"/>
            <c:invertIfNegative val="0"/>
            <c:bubble3D val="0"/>
            <c:spPr>
              <a:noFill/>
              <a:ln w="19050"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A5-4B6C-817D-DED007D8693E}"/>
              </c:ext>
            </c:extLst>
          </c:dPt>
          <c:dLbls>
            <c:dLbl>
              <c:idx val="2"/>
              <c:layout>
                <c:manualLayout>
                  <c:x val="5.8076129775973963E-2"/>
                  <c:y val="-0.15628869785772193"/>
                </c:manualLayout>
              </c:layout>
              <c:tx>
                <c:rich>
                  <a:bodyPr rot="-5400000" vert="horz"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Brandschaden</a:t>
                    </a:r>
                  </a:p>
                </c:rich>
              </c:tx>
              <c:spPr>
                <a:noFill/>
                <a:ln cmpd="sng">
                  <a:solidFill>
                    <a:schemeClr val="accent6"/>
                  </a:solidFill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556563823351479"/>
                      <c:h val="0.288068578583640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01F-4F16-9A99-F01CD8EC1A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1F-4F16-9A99-F01CD8EC1AC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'DG-MZH'!$H$49:$H$55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'DG-MZH'!$K$49:$K$55</c:f>
              <c:numCache>
                <c:formatCode>#,##0</c:formatCode>
                <c:ptCount val="7"/>
                <c:pt idx="0">
                  <c:v>336330</c:v>
                </c:pt>
                <c:pt idx="1">
                  <c:v>325920</c:v>
                </c:pt>
                <c:pt idx="2">
                  <c:v>0</c:v>
                </c:pt>
                <c:pt idx="3" formatCode="General">
                  <c:v>0</c:v>
                </c:pt>
                <c:pt idx="4">
                  <c:v>325605</c:v>
                </c:pt>
                <c:pt idx="5">
                  <c:v>343332</c:v>
                </c:pt>
                <c:pt idx="6">
                  <c:v>329765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A5-4B6C-817D-DED007D86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90530560"/>
        <c:axId val="90532096"/>
      </c:barChart>
      <c:catAx>
        <c:axId val="905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32096"/>
        <c:crosses val="autoZero"/>
        <c:auto val="1"/>
        <c:lblAlgn val="ctr"/>
        <c:lblOffset val="100"/>
        <c:noMultiLvlLbl val="0"/>
      </c:catAx>
      <c:valAx>
        <c:axId val="90532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053056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MZH: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(MZH!$B$95,MZH!$B$108,MZH!$B$121,MZH!$B$134,MZH!$B$147,MZH!$B$160,MZH!$B$173)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(MZH!$G$95,MZH!$G$108,MZH!$G$121,MZH!$G$134,MZH!$G$147,MZH!$G$160,MZH!$G$173)</c:f>
              <c:numCache>
                <c:formatCode>General</c:formatCode>
                <c:ptCount val="7"/>
                <c:pt idx="0">
                  <c:v>1133</c:v>
                </c:pt>
                <c:pt idx="1">
                  <c:v>1147</c:v>
                </c:pt>
                <c:pt idx="2">
                  <c:v>1099</c:v>
                </c:pt>
                <c:pt idx="3">
                  <c:v>1021</c:v>
                </c:pt>
                <c:pt idx="4">
                  <c:v>1718</c:v>
                </c:pt>
                <c:pt idx="5">
                  <c:v>1511</c:v>
                </c:pt>
                <c:pt idx="6">
                  <c:v>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2-4B72-91E2-EBF8CA01D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90552960"/>
        <c:axId val="90567040"/>
      </c:barChart>
      <c:catAx>
        <c:axId val="905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67040"/>
        <c:crosses val="autoZero"/>
        <c:auto val="1"/>
        <c:lblAlgn val="ctr"/>
        <c:lblOffset val="100"/>
        <c:noMultiLvlLbl val="0"/>
      </c:catAx>
      <c:valAx>
        <c:axId val="90567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55296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Rathaus: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(Rathaus!$A$126,Rathaus!$A$139,Rathaus!$A$152,Rathaus!$A$165,Rathaus!$A$178,Rathaus!$A$191,Rathaus!$A$204,Rathaus!$A$217)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(Rathaus!$D$126,Rathaus!$D$139,Rathaus!$D$152,Rathaus!$D$165,Rathaus!$D$178,Rathaus!$D$191,Rathaus!$D$204,Rathaus!$D$217)</c:f>
              <c:numCache>
                <c:formatCode>#,##0</c:formatCode>
                <c:ptCount val="8"/>
                <c:pt idx="0">
                  <c:v>20403</c:v>
                </c:pt>
                <c:pt idx="1">
                  <c:v>20217</c:v>
                </c:pt>
                <c:pt idx="2">
                  <c:v>21052</c:v>
                </c:pt>
                <c:pt idx="3">
                  <c:v>21531</c:v>
                </c:pt>
                <c:pt idx="4">
                  <c:v>20276</c:v>
                </c:pt>
                <c:pt idx="5">
                  <c:v>20696</c:v>
                </c:pt>
                <c:pt idx="6">
                  <c:v>19282</c:v>
                </c:pt>
                <c:pt idx="7">
                  <c:v>18496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D-41C3-A184-D5BD181F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90346624"/>
        <c:axId val="90348160"/>
      </c:barChart>
      <c:catAx>
        <c:axId val="9034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0348160"/>
        <c:crosses val="autoZero"/>
        <c:auto val="1"/>
        <c:lblAlgn val="ctr"/>
        <c:lblOffset val="100"/>
        <c:noMultiLvlLbl val="0"/>
      </c:catAx>
      <c:valAx>
        <c:axId val="90348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90346624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Rathaus: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(Rathaus!$A$126,Rathaus!$A$139,Rathaus!$A$152,Rathaus!$A$165,Rathaus!$A$178,Rathaus!$A$191,Rathaus!$A$204,Rathaus!$A$217)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(Rathaus!$H$126,Rathaus!$H$139,Rathaus!$H$152,Rathaus!$H$165,Rathaus!$H$178,Rathaus!$H$191,Rathaus!$H$204,Rathaus!$H$217)</c:f>
              <c:numCache>
                <c:formatCode>General</c:formatCode>
                <c:ptCount val="8"/>
                <c:pt idx="0">
                  <c:v>109</c:v>
                </c:pt>
                <c:pt idx="1">
                  <c:v>111</c:v>
                </c:pt>
                <c:pt idx="2">
                  <c:v>116</c:v>
                </c:pt>
                <c:pt idx="3">
                  <c:v>120</c:v>
                </c:pt>
                <c:pt idx="4">
                  <c:v>105</c:v>
                </c:pt>
                <c:pt idx="5">
                  <c:v>129</c:v>
                </c:pt>
                <c:pt idx="6">
                  <c:v>114</c:v>
                </c:pt>
                <c:pt idx="7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A-4BEA-B7C3-A9A464333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95178112"/>
        <c:axId val="95179904"/>
      </c:barChart>
      <c:catAx>
        <c:axId val="9517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79904"/>
        <c:crosses val="autoZero"/>
        <c:auto val="1"/>
        <c:lblAlgn val="ctr"/>
        <c:lblOffset val="100"/>
        <c:noMultiLvlLbl val="0"/>
      </c:catAx>
      <c:valAx>
        <c:axId val="95179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5178112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Rathaus: Heizenergie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'DG-Rathaus'!$H$28:$H$35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'DG-Rathaus'!$K$28:$K$35</c:f>
              <c:numCache>
                <c:formatCode>#,##0</c:formatCode>
                <c:ptCount val="8"/>
                <c:pt idx="0">
                  <c:v>86793.291600000011</c:v>
                </c:pt>
                <c:pt idx="1">
                  <c:v>77090.713452000011</c:v>
                </c:pt>
                <c:pt idx="2">
                  <c:v>82941.39</c:v>
                </c:pt>
                <c:pt idx="3">
                  <c:v>78847.236000000004</c:v>
                </c:pt>
                <c:pt idx="4">
                  <c:v>71935.83600000001</c:v>
                </c:pt>
                <c:pt idx="5">
                  <c:v>72606</c:v>
                </c:pt>
                <c:pt idx="6">
                  <c:v>74939</c:v>
                </c:pt>
                <c:pt idx="7">
                  <c:v>77255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C-410A-996B-66CAAB4DB0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95213440"/>
        <c:axId val="95214976"/>
      </c:barChart>
      <c:catAx>
        <c:axId val="952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14976"/>
        <c:crosses val="autoZero"/>
        <c:auto val="1"/>
        <c:lblAlgn val="ctr"/>
        <c:lblOffset val="100"/>
        <c:noMultiLvlLbl val="0"/>
      </c:catAx>
      <c:valAx>
        <c:axId val="95214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521344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Alte Schule Gebelkofen: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('Alte Schule'!$A$117,'Alte Schule'!$A$130,'Alte Schule'!$A$143,'Alte Schule'!$A$156,'Alte Schule'!$A$169,'Alte Schule'!$A$182,'Alte Schule'!$A$195,'Alte Schule'!$A$208,'Alte Schule'!$A$221)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('Alte Schule'!$H$117,'Alte Schule'!$H$130,'Alte Schule'!$H$143,'Alte Schule'!$H$156,'Alte Schule'!$H$169,'Alte Schule'!$H$182,'Alte Schule'!$H$195,'Alte Schule'!$H$208,'Alte Schule'!$H$221)</c:f>
              <c:numCache>
                <c:formatCode>General</c:formatCode>
                <c:ptCount val="9"/>
                <c:pt idx="0">
                  <c:v>37</c:v>
                </c:pt>
                <c:pt idx="1">
                  <c:v>39</c:v>
                </c:pt>
                <c:pt idx="2">
                  <c:v>30</c:v>
                </c:pt>
                <c:pt idx="3">
                  <c:v>27</c:v>
                </c:pt>
                <c:pt idx="4">
                  <c:v>93</c:v>
                </c:pt>
                <c:pt idx="5">
                  <c:v>31</c:v>
                </c:pt>
                <c:pt idx="6">
                  <c:v>19</c:v>
                </c:pt>
                <c:pt idx="7">
                  <c:v>31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42EE-AA10-B081F9ACD1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6935424"/>
        <c:axId val="86936960"/>
      </c:barChart>
      <c:catAx>
        <c:axId val="869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36960"/>
        <c:crosses val="autoZero"/>
        <c:auto val="1"/>
        <c:lblAlgn val="ctr"/>
        <c:lblOffset val="100"/>
        <c:noMultiLvlLbl val="0"/>
      </c:catAx>
      <c:valAx>
        <c:axId val="86936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935424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Heizung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Schule!$A$123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Schule!$B$124:$B$135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Schule!$K$111:$K$122</c:f>
              <c:numCache>
                <c:formatCode>#,##0</c:formatCode>
                <c:ptCount val="12"/>
                <c:pt idx="0">
                  <c:v>83131.599999999962</c:v>
                </c:pt>
                <c:pt idx="1">
                  <c:v>60362.740000000042</c:v>
                </c:pt>
                <c:pt idx="2">
                  <c:v>53319.899999999943</c:v>
                </c:pt>
                <c:pt idx="3">
                  <c:v>17977.800000000003</c:v>
                </c:pt>
                <c:pt idx="4">
                  <c:v>12891.579999999982</c:v>
                </c:pt>
                <c:pt idx="5">
                  <c:v>500</c:v>
                </c:pt>
                <c:pt idx="6">
                  <c:v>500</c:v>
                </c:pt>
                <c:pt idx="7">
                  <c:v>940.00000000005457</c:v>
                </c:pt>
                <c:pt idx="8">
                  <c:v>7502.8400000000456</c:v>
                </c:pt>
                <c:pt idx="9">
                  <c:v>17982.09999999998</c:v>
                </c:pt>
                <c:pt idx="10">
                  <c:v>20362.140000000003</c:v>
                </c:pt>
                <c:pt idx="11">
                  <c:v>43300.020000000004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6-4BB6-ACD3-F414722A7565}"/>
            </c:ext>
          </c:extLst>
        </c:ser>
        <c:ser>
          <c:idx val="1"/>
          <c:order val="1"/>
          <c:tx>
            <c:strRef>
              <c:f>Schule!$A$136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(Schule!$K$124:$K$132,Schule!$K$133,Schule!$K$134,Schule!$K$135)</c:f>
              <c:numCache>
                <c:formatCode>#,##0</c:formatCode>
                <c:ptCount val="12"/>
                <c:pt idx="0">
                  <c:v>42192.119999999952</c:v>
                </c:pt>
                <c:pt idx="1">
                  <c:v>37985.720000000016</c:v>
                </c:pt>
                <c:pt idx="2">
                  <c:v>22707.38000000003</c:v>
                </c:pt>
                <c:pt idx="3">
                  <c:v>8514.4999999999309</c:v>
                </c:pt>
                <c:pt idx="4">
                  <c:v>3806.6800000000389</c:v>
                </c:pt>
                <c:pt idx="5">
                  <c:v>840.00000000003183</c:v>
                </c:pt>
                <c:pt idx="6">
                  <c:v>769.99999999998181</c:v>
                </c:pt>
                <c:pt idx="7">
                  <c:v>519.99999999998181</c:v>
                </c:pt>
                <c:pt idx="8">
                  <c:v>3735.2000000000517</c:v>
                </c:pt>
                <c:pt idx="9">
                  <c:v>13554.739999999942</c:v>
                </c:pt>
                <c:pt idx="10">
                  <c:v>29753.580000000053</c:v>
                </c:pt>
                <c:pt idx="11">
                  <c:v>24701.879999999946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6-4BB6-ACD3-F414722A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500"/>
        <c:shape val="box"/>
        <c:axId val="87151360"/>
        <c:axId val="87152896"/>
        <c:axId val="0"/>
      </c:bar3DChart>
      <c:catAx>
        <c:axId val="8715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152896"/>
        <c:crosses val="autoZero"/>
        <c:auto val="1"/>
        <c:lblAlgn val="ctr"/>
        <c:lblOffset val="100"/>
        <c:noMultiLvlLbl val="0"/>
      </c:catAx>
      <c:valAx>
        <c:axId val="87152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7151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Schule: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'DG-Schule'!$I$33:$I$40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'DG-Schule'!$K$33:$K$40</c:f>
              <c:numCache>
                <c:formatCode>#,##0</c:formatCode>
                <c:ptCount val="8"/>
                <c:pt idx="0">
                  <c:v>296456.76960000006</c:v>
                </c:pt>
                <c:pt idx="1">
                  <c:v>209880.79799999998</c:v>
                </c:pt>
                <c:pt idx="2">
                  <c:v>220117.80000000002</c:v>
                </c:pt>
                <c:pt idx="3">
                  <c:v>207415</c:v>
                </c:pt>
                <c:pt idx="4">
                  <c:v>173697.44</c:v>
                </c:pt>
                <c:pt idx="5">
                  <c:v>184376.85</c:v>
                </c:pt>
                <c:pt idx="6">
                  <c:v>176274.36000000002</c:v>
                </c:pt>
                <c:pt idx="7">
                  <c:v>228133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9-4E2E-80BA-73D1BC4C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94874240"/>
        <c:axId val="94884224"/>
      </c:barChart>
      <c:catAx>
        <c:axId val="948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884224"/>
        <c:crosses val="autoZero"/>
        <c:auto val="1"/>
        <c:lblAlgn val="ctr"/>
        <c:lblOffset val="100"/>
        <c:noMultiLvlLbl val="0"/>
      </c:catAx>
      <c:valAx>
        <c:axId val="94884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487424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Schule: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'DG-Schule'!$A$55:$A$62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'DG-Schule'!$B$55:$B$62</c:f>
              <c:numCache>
                <c:formatCode>#,##0</c:formatCode>
                <c:ptCount val="8"/>
                <c:pt idx="0">
                  <c:v>32100</c:v>
                </c:pt>
                <c:pt idx="1">
                  <c:v>33300</c:v>
                </c:pt>
                <c:pt idx="2">
                  <c:v>36600</c:v>
                </c:pt>
                <c:pt idx="3">
                  <c:v>33180</c:v>
                </c:pt>
                <c:pt idx="4">
                  <c:v>31324</c:v>
                </c:pt>
                <c:pt idx="5">
                  <c:v>28140</c:v>
                </c:pt>
                <c:pt idx="6">
                  <c:v>32430</c:v>
                </c:pt>
                <c:pt idx="7">
                  <c:v>35100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7-40DB-9FA1-CB0F67EC8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89293568"/>
        <c:axId val="89295104"/>
      </c:barChart>
      <c:catAx>
        <c:axId val="892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95104"/>
        <c:crosses val="autoZero"/>
        <c:auto val="1"/>
        <c:lblAlgn val="ctr"/>
        <c:lblOffset val="100"/>
        <c:noMultiLvlLbl val="0"/>
      </c:catAx>
      <c:valAx>
        <c:axId val="89295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929356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Schule: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(Schule!$A$123,Schule!$A$136,Schule!$A$149,Schule!$A$162,Schule!$A$175,Schule!$A$188,Schule!$A$201,Schule!$A$214)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(Schule!$F$123,Schule!$F$136,Schule!$F$149,Schule!$F$162,Schule!$F$175,Schule!$F$188,Schule!$F$201,Schule!$F$214)</c:f>
              <c:numCache>
                <c:formatCode>0</c:formatCode>
                <c:ptCount val="8"/>
                <c:pt idx="0">
                  <c:v>650.899</c:v>
                </c:pt>
                <c:pt idx="1">
                  <c:v>642.39499999999998</c:v>
                </c:pt>
                <c:pt idx="2">
                  <c:v>553.34800000000007</c:v>
                </c:pt>
                <c:pt idx="3">
                  <c:v>349.99400000000003</c:v>
                </c:pt>
                <c:pt idx="4">
                  <c:v>346.16299999999995</c:v>
                </c:pt>
                <c:pt idx="5">
                  <c:v>394.23900000000003</c:v>
                </c:pt>
                <c:pt idx="6">
                  <c:v>332.01800000000003</c:v>
                </c:pt>
                <c:pt idx="7">
                  <c:v>417.19100000000003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A-46C0-A2CF-1F0885DBB7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9328640"/>
        <c:axId val="89330432"/>
      </c:barChart>
      <c:catAx>
        <c:axId val="8932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330432"/>
        <c:crosses val="autoZero"/>
        <c:auto val="1"/>
        <c:lblAlgn val="ctr"/>
        <c:lblOffset val="100"/>
        <c:noMultiLvlLbl val="0"/>
      </c:catAx>
      <c:valAx>
        <c:axId val="89330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89328640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Schule</c:v>
          </c:tx>
          <c:invertIfNegative val="0"/>
          <c:cat>
            <c:numRef>
              <c:f>PV!$A$8:$A$15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PV!$B$8:$B$15</c:f>
              <c:numCache>
                <c:formatCode>#,##0</c:formatCode>
                <c:ptCount val="8"/>
                <c:pt idx="0">
                  <c:v>827</c:v>
                </c:pt>
                <c:pt idx="1">
                  <c:v>935</c:v>
                </c:pt>
                <c:pt idx="2">
                  <c:v>905</c:v>
                </c:pt>
                <c:pt idx="3">
                  <c:v>809</c:v>
                </c:pt>
                <c:pt idx="4">
                  <c:v>848</c:v>
                </c:pt>
                <c:pt idx="5">
                  <c:v>890</c:v>
                </c:pt>
                <c:pt idx="6">
                  <c:v>852</c:v>
                </c:pt>
                <c:pt idx="7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A-413F-91F2-7F63A77C1155}"/>
            </c:ext>
          </c:extLst>
        </c:ser>
        <c:ser>
          <c:idx val="1"/>
          <c:order val="1"/>
          <c:tx>
            <c:v>Rathaus</c:v>
          </c:tx>
          <c:invertIfNegative val="0"/>
          <c:cat>
            <c:numRef>
              <c:f>PV!$A$8:$A$15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PV!$C$8:$C$15</c:f>
              <c:numCache>
                <c:formatCode>#,##0</c:formatCode>
                <c:ptCount val="8"/>
                <c:pt idx="0">
                  <c:v>882</c:v>
                </c:pt>
                <c:pt idx="1">
                  <c:v>1010</c:v>
                </c:pt>
                <c:pt idx="2">
                  <c:v>971</c:v>
                </c:pt>
                <c:pt idx="3">
                  <c:v>857</c:v>
                </c:pt>
                <c:pt idx="4">
                  <c:v>904</c:v>
                </c:pt>
                <c:pt idx="5">
                  <c:v>978</c:v>
                </c:pt>
                <c:pt idx="6">
                  <c:v>946</c:v>
                </c:pt>
                <c:pt idx="7">
                  <c:v>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A-413F-91F2-7F63A77C1155}"/>
            </c:ext>
          </c:extLst>
        </c:ser>
        <c:ser>
          <c:idx val="2"/>
          <c:order val="2"/>
          <c:tx>
            <c:v>FFW Otr.</c:v>
          </c:tx>
          <c:invertIfNegative val="0"/>
          <c:cat>
            <c:numRef>
              <c:f>PV!$A$8:$A$15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PV!$D$8:$D$15</c:f>
              <c:numCache>
                <c:formatCode>#,##0</c:formatCode>
                <c:ptCount val="8"/>
                <c:pt idx="3">
                  <c:v>484</c:v>
                </c:pt>
                <c:pt idx="4">
                  <c:v>19257</c:v>
                </c:pt>
                <c:pt idx="5">
                  <c:v>20328</c:v>
                </c:pt>
                <c:pt idx="6">
                  <c:v>19703</c:v>
                </c:pt>
                <c:pt idx="7">
                  <c:v>19668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A-413F-91F2-7F63A77C1155}"/>
            </c:ext>
          </c:extLst>
        </c:ser>
        <c:ser>
          <c:idx val="3"/>
          <c:order val="3"/>
          <c:tx>
            <c:strRef>
              <c:f>PV!$E$3</c:f>
              <c:strCache>
                <c:ptCount val="1"/>
                <c:pt idx="0">
                  <c:v>Rappelkiste</c:v>
                </c:pt>
              </c:strCache>
            </c:strRef>
          </c:tx>
          <c:invertIfNegative val="0"/>
          <c:cat>
            <c:numRef>
              <c:f>PV!$A$8:$A$15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PV!$E$8:$E$15</c:f>
              <c:numCache>
                <c:formatCode>General</c:formatCode>
                <c:ptCount val="8"/>
                <c:pt idx="6" formatCode="#,##0">
                  <c:v>6807</c:v>
                </c:pt>
                <c:pt idx="7" formatCode="#,##0">
                  <c:v>30651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CA-413F-91F2-7F63A77C1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35456"/>
        <c:axId val="95253632"/>
      </c:barChart>
      <c:catAx>
        <c:axId val="952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  <c:max val="32000"/>
          <c:min val="0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523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'Alle Gebäude'!$A$3:$A$16</c:f>
              <c:strCache>
                <c:ptCount val="14"/>
                <c:pt idx="0">
                  <c:v>Alte Schule</c:v>
                </c:pt>
                <c:pt idx="1">
                  <c:v>Bauhof</c:v>
                </c:pt>
                <c:pt idx="2">
                  <c:v>Hort</c:v>
                </c:pt>
                <c:pt idx="3">
                  <c:v>Bücherei</c:v>
                </c:pt>
                <c:pt idx="4">
                  <c:v>FFW Otr ALT</c:v>
                </c:pt>
                <c:pt idx="5">
                  <c:v>FFW / JUT Otr.</c:v>
                </c:pt>
                <c:pt idx="6">
                  <c:v>FFW Ndtr</c:v>
                </c:pt>
                <c:pt idx="7">
                  <c:v>FFW Gebk</c:v>
                </c:pt>
                <c:pt idx="8">
                  <c:v>FFW Ohi</c:v>
                </c:pt>
                <c:pt idx="9">
                  <c:v>KiGa Ohi</c:v>
                </c:pt>
                <c:pt idx="10">
                  <c:v>KiGa Rgbg</c:v>
                </c:pt>
                <c:pt idx="11">
                  <c:v>MZH</c:v>
                </c:pt>
                <c:pt idx="12">
                  <c:v>Rathaus</c:v>
                </c:pt>
                <c:pt idx="13">
                  <c:v>Schule</c:v>
                </c:pt>
              </c:strCache>
            </c:strRef>
          </c:cat>
          <c:val>
            <c:numRef>
              <c:f>'Alle Gebäude'!$B$3:$B$16</c:f>
              <c:numCache>
                <c:formatCode>#,##0</c:formatCode>
                <c:ptCount val="14"/>
                <c:pt idx="0">
                  <c:v>29497</c:v>
                </c:pt>
                <c:pt idx="1">
                  <c:v>53942</c:v>
                </c:pt>
                <c:pt idx="2">
                  <c:v>11209</c:v>
                </c:pt>
                <c:pt idx="3">
                  <c:v>3695</c:v>
                </c:pt>
                <c:pt idx="4">
                  <c:v>11370</c:v>
                </c:pt>
                <c:pt idx="6">
                  <c:v>12619</c:v>
                </c:pt>
                <c:pt idx="7">
                  <c:v>21063</c:v>
                </c:pt>
                <c:pt idx="8">
                  <c:v>12671</c:v>
                </c:pt>
                <c:pt idx="9">
                  <c:v>29560</c:v>
                </c:pt>
                <c:pt idx="10">
                  <c:v>70769</c:v>
                </c:pt>
                <c:pt idx="11">
                  <c:v>303000</c:v>
                </c:pt>
                <c:pt idx="12">
                  <c:v>69252</c:v>
                </c:pt>
                <c:pt idx="13">
                  <c:v>189082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E-4010-95D6-3E869CDC2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4"/>
      </c:pieChart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'Alle Gebäude'!$A$25:$A$38</c:f>
              <c:strCache>
                <c:ptCount val="14"/>
                <c:pt idx="0">
                  <c:v>Alte Schule</c:v>
                </c:pt>
                <c:pt idx="1">
                  <c:v>Bauhof</c:v>
                </c:pt>
                <c:pt idx="2">
                  <c:v>Hort</c:v>
                </c:pt>
                <c:pt idx="3">
                  <c:v>Bücherei</c:v>
                </c:pt>
                <c:pt idx="4">
                  <c:v>FFW Otr ALT</c:v>
                </c:pt>
                <c:pt idx="5">
                  <c:v>FFW / JUT Otr.</c:v>
                </c:pt>
                <c:pt idx="6">
                  <c:v>FFW Ndtr</c:v>
                </c:pt>
                <c:pt idx="7">
                  <c:v>FFW Gebk</c:v>
                </c:pt>
                <c:pt idx="8">
                  <c:v>FFW Ohi</c:v>
                </c:pt>
                <c:pt idx="9">
                  <c:v>KiGa Ohi</c:v>
                </c:pt>
                <c:pt idx="10">
                  <c:v>KiGa Rgbg</c:v>
                </c:pt>
                <c:pt idx="11">
                  <c:v>MZH</c:v>
                </c:pt>
                <c:pt idx="12">
                  <c:v>Rathaus</c:v>
                </c:pt>
                <c:pt idx="13">
                  <c:v>Schule</c:v>
                </c:pt>
              </c:strCache>
            </c:strRef>
          </c:cat>
          <c:val>
            <c:numRef>
              <c:f>'Alle Gebäude'!$B$25:$B$38</c:f>
              <c:numCache>
                <c:formatCode>#,##0</c:formatCode>
                <c:ptCount val="14"/>
                <c:pt idx="0">
                  <c:v>4942</c:v>
                </c:pt>
                <c:pt idx="1">
                  <c:v>7660</c:v>
                </c:pt>
                <c:pt idx="2">
                  <c:v>3651</c:v>
                </c:pt>
                <c:pt idx="3">
                  <c:v>3818</c:v>
                </c:pt>
                <c:pt idx="4">
                  <c:v>10635</c:v>
                </c:pt>
                <c:pt idx="6">
                  <c:v>4401</c:v>
                </c:pt>
                <c:pt idx="7">
                  <c:v>4919</c:v>
                </c:pt>
                <c:pt idx="8">
                  <c:v>3525</c:v>
                </c:pt>
                <c:pt idx="9">
                  <c:v>2377</c:v>
                </c:pt>
                <c:pt idx="10">
                  <c:v>23355</c:v>
                </c:pt>
                <c:pt idx="11">
                  <c:v>98433</c:v>
                </c:pt>
                <c:pt idx="12">
                  <c:v>20217</c:v>
                </c:pt>
                <c:pt idx="13">
                  <c:v>33300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C-497B-BEB3-8E9B167A4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3"/>
      </c:pieChart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Gesamtwärmeverbrauch bereinigt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'Alle Gebäude'!$A$45:$A$51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('Alle Gebäude'!$B$45:$B$48,'Alle Gebäude'!$C$17,'Alle Gebäude'!$E$17,'Alle Gebäude'!$G$17)</c:f>
              <c:numCache>
                <c:formatCode>#,##0</c:formatCode>
                <c:ptCount val="7"/>
                <c:pt idx="0">
                  <c:v>1115104</c:v>
                </c:pt>
                <c:pt idx="1">
                  <c:v>1020852</c:v>
                </c:pt>
                <c:pt idx="2">
                  <c:v>1026343</c:v>
                </c:pt>
                <c:pt idx="3">
                  <c:v>1011699</c:v>
                </c:pt>
                <c:pt idx="4">
                  <c:v>907679.19000000006</c:v>
                </c:pt>
                <c:pt idx="5">
                  <c:v>935949.15749999997</c:v>
                </c:pt>
                <c:pt idx="6">
                  <c:v>949102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7-47C3-9F96-4DE5E9621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69856"/>
        <c:axId val="94971392"/>
      </c:barChart>
      <c:catAx>
        <c:axId val="949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71392"/>
        <c:crosses val="autoZero"/>
        <c:auto val="1"/>
        <c:lblAlgn val="ctr"/>
        <c:lblOffset val="100"/>
        <c:noMultiLvlLbl val="0"/>
      </c:catAx>
      <c:valAx>
        <c:axId val="94971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4969856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('Alle Gebäude'!$A$45:$A$50,'Alle Gebäude'!$A$51)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('Alle Gebäude'!$F$45,'Alle Gebäude'!$F$46,'Alle Gebäude'!$F$47,'Alle Gebäude'!$F$48,'Alle Gebäude'!$B$39,'Alle Gebäude'!$C$39,'Alle Gebäude'!$D$39)</c:f>
              <c:numCache>
                <c:formatCode>#,##0</c:formatCode>
                <c:ptCount val="7"/>
                <c:pt idx="0">
                  <c:v>206001</c:v>
                </c:pt>
                <c:pt idx="1">
                  <c:v>206482</c:v>
                </c:pt>
                <c:pt idx="2">
                  <c:v>208157</c:v>
                </c:pt>
                <c:pt idx="3">
                  <c:v>206259</c:v>
                </c:pt>
                <c:pt idx="4">
                  <c:v>221233</c:v>
                </c:pt>
                <c:pt idx="5">
                  <c:v>212583</c:v>
                </c:pt>
                <c:pt idx="6">
                  <c:v>242815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9-47F0-AD38-46A97CF5A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04544"/>
        <c:axId val="95006080"/>
      </c:barChart>
      <c:catAx>
        <c:axId val="9500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06080"/>
        <c:crosses val="autoZero"/>
        <c:auto val="1"/>
        <c:lblAlgn val="ctr"/>
        <c:lblOffset val="100"/>
        <c:noMultiLvlLbl val="0"/>
      </c:catAx>
      <c:valAx>
        <c:axId val="95006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5004544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4.9097941005723233E-2"/>
                  <c:y val="2.176104731646053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2-42D2-817A-F4764AC35EB5}"/>
                </c:ext>
              </c:extLst>
            </c:dLbl>
            <c:dLbl>
              <c:idx val="4"/>
              <c:layout>
                <c:manualLayout>
                  <c:x val="-0.1090659856301394"/>
                  <c:y val="-2.962536958650224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2-42D2-817A-F4764AC35EB5}"/>
                </c:ext>
              </c:extLst>
            </c:dLbl>
            <c:dLbl>
              <c:idx val="12"/>
              <c:layout>
                <c:manualLayout>
                  <c:x val="-0.14532825807524183"/>
                  <c:y val="0.1677098220139848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32-42D2-817A-F4764AC35EB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('Alle Gebäude'!$A$3:$A$6,'Alle Gebäude'!$A$8:$A$16)</c:f>
              <c:strCache>
                <c:ptCount val="13"/>
                <c:pt idx="0">
                  <c:v>Alte Schule</c:v>
                </c:pt>
                <c:pt idx="1">
                  <c:v>Bauhof</c:v>
                </c:pt>
                <c:pt idx="2">
                  <c:v>Hort</c:v>
                </c:pt>
                <c:pt idx="3">
                  <c:v>Bücherei</c:v>
                </c:pt>
                <c:pt idx="4">
                  <c:v>FFW / JUT Otr.</c:v>
                </c:pt>
                <c:pt idx="5">
                  <c:v>FFW Ndtr</c:v>
                </c:pt>
                <c:pt idx="6">
                  <c:v>FFW Gebk</c:v>
                </c:pt>
                <c:pt idx="7">
                  <c:v>FFW Ohi</c:v>
                </c:pt>
                <c:pt idx="8">
                  <c:v>KiGa Ohi</c:v>
                </c:pt>
                <c:pt idx="9">
                  <c:v>KiGa Rgbg</c:v>
                </c:pt>
                <c:pt idx="10">
                  <c:v>MZH</c:v>
                </c:pt>
                <c:pt idx="11">
                  <c:v>Rathaus</c:v>
                </c:pt>
                <c:pt idx="12">
                  <c:v>Schule</c:v>
                </c:pt>
              </c:strCache>
            </c:strRef>
          </c:cat>
          <c:val>
            <c:numRef>
              <c:f>('Alle Gebäude'!$I$3:$I$6,'Alle Gebäude'!$I$8:$I$16)</c:f>
              <c:numCache>
                <c:formatCode>#,##0</c:formatCode>
                <c:ptCount val="13"/>
                <c:pt idx="0">
                  <c:v>24378</c:v>
                </c:pt>
                <c:pt idx="1">
                  <c:v>50541</c:v>
                </c:pt>
                <c:pt idx="2">
                  <c:v>32636</c:v>
                </c:pt>
                <c:pt idx="3">
                  <c:v>2267</c:v>
                </c:pt>
                <c:pt idx="4">
                  <c:v>72958</c:v>
                </c:pt>
                <c:pt idx="5">
                  <c:v>12251</c:v>
                </c:pt>
                <c:pt idx="6">
                  <c:v>17010</c:v>
                </c:pt>
                <c:pt idx="7">
                  <c:v>15894</c:v>
                </c:pt>
                <c:pt idx="8">
                  <c:v>29870</c:v>
                </c:pt>
                <c:pt idx="9">
                  <c:v>85079</c:v>
                </c:pt>
                <c:pt idx="10">
                  <c:v>310100</c:v>
                </c:pt>
                <c:pt idx="11">
                  <c:v>69149</c:v>
                </c:pt>
                <c:pt idx="12">
                  <c:v>175597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32-42D2-817A-F4764AC35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4"/>
      </c:pieChart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Bauhof: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'DG-Bauhof'!$I$33:$I$39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'DG-Bauhof'!$L$33:$L$39</c:f>
              <c:numCache>
                <c:formatCode>#,##0</c:formatCode>
                <c:ptCount val="7"/>
                <c:pt idx="0">
                  <c:v>60374.977920000012</c:v>
                </c:pt>
                <c:pt idx="1">
                  <c:v>64914.44400000001</c:v>
                </c:pt>
                <c:pt idx="2">
                  <c:v>64706.382000000005</c:v>
                </c:pt>
                <c:pt idx="3">
                  <c:v>45594.780000000006</c:v>
                </c:pt>
                <c:pt idx="4">
                  <c:v>53068</c:v>
                </c:pt>
                <c:pt idx="5">
                  <c:v>57141</c:v>
                </c:pt>
                <c:pt idx="6">
                  <c:v>58360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E-4B55-8B3F-92F02B27CD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6866176"/>
        <c:axId val="86892544"/>
      </c:barChart>
      <c:catAx>
        <c:axId val="868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892544"/>
        <c:crosses val="autoZero"/>
        <c:auto val="1"/>
        <c:lblAlgn val="ctr"/>
        <c:lblOffset val="100"/>
        <c:noMultiLvlLbl val="0"/>
      </c:catAx>
      <c:valAx>
        <c:axId val="8689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6866176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Bauhof: Stromverbrauch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'DG-Bauhof'!$I$33:$I$39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(Bauhof!$D$96,Bauhof!$D$109,Bauhof!$D$122,Bauhof!$D$135,Bauhof!$D$148,Bauhof!$D$161,Bauhof!$D$174)</c:f>
              <c:numCache>
                <c:formatCode>#,##0</c:formatCode>
                <c:ptCount val="7"/>
                <c:pt idx="0">
                  <c:v>7660</c:v>
                </c:pt>
                <c:pt idx="1">
                  <c:v>8054.3000000000029</c:v>
                </c:pt>
                <c:pt idx="2">
                  <c:v>8060.6999999999971</c:v>
                </c:pt>
                <c:pt idx="3">
                  <c:v>8130</c:v>
                </c:pt>
                <c:pt idx="4">
                  <c:v>7814</c:v>
                </c:pt>
                <c:pt idx="5">
                  <c:v>9320</c:v>
                </c:pt>
                <c:pt idx="6">
                  <c:v>10504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5-4734-AE00-F8C4DC1FDE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6999424"/>
        <c:axId val="87000960"/>
      </c:barChart>
      <c:catAx>
        <c:axId val="8699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000960"/>
        <c:crosses val="autoZero"/>
        <c:auto val="1"/>
        <c:lblAlgn val="ctr"/>
        <c:lblOffset val="100"/>
        <c:noMultiLvlLbl val="0"/>
      </c:catAx>
      <c:valAx>
        <c:axId val="87000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6999424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Bauhof: Wasserverbrauch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'DG-Bauhof'!$I$33:$I$39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(Bauhof!$J$96,Bauhof!$J$109,Bauhof!$J$122,Bauhof!$J$135,Bauhof!$J$148,Bauhof!$J$161,Bauhof!$J$174)</c:f>
              <c:numCache>
                <c:formatCode>General</c:formatCode>
                <c:ptCount val="7"/>
                <c:pt idx="0">
                  <c:v>103</c:v>
                </c:pt>
                <c:pt idx="1">
                  <c:v>133</c:v>
                </c:pt>
                <c:pt idx="2">
                  <c:v>127</c:v>
                </c:pt>
                <c:pt idx="3">
                  <c:v>123</c:v>
                </c:pt>
                <c:pt idx="4">
                  <c:v>105</c:v>
                </c:pt>
                <c:pt idx="5">
                  <c:v>129</c:v>
                </c:pt>
                <c:pt idx="6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8-4D0E-A38C-AEA2F7B776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87362176"/>
        <c:axId val="87372160"/>
      </c:barChart>
      <c:catAx>
        <c:axId val="87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372160"/>
        <c:crosses val="autoZero"/>
        <c:auto val="1"/>
        <c:lblAlgn val="ctr"/>
        <c:lblOffset val="100"/>
        <c:noMultiLvlLbl val="0"/>
      </c:catAx>
      <c:valAx>
        <c:axId val="8737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m³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362176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FFW Gebk: Wärme (bereinigt)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'DG-FFW Geb.'!$A$6:$A$14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'DG-FFW Geb.'!$D$6:$D$14</c:f>
              <c:numCache>
                <c:formatCode>#,##0</c:formatCode>
                <c:ptCount val="9"/>
                <c:pt idx="0">
                  <c:v>28621</c:v>
                </c:pt>
                <c:pt idx="1">
                  <c:v>37015</c:v>
                </c:pt>
                <c:pt idx="2">
                  <c:v>23575</c:v>
                </c:pt>
                <c:pt idx="3">
                  <c:v>18266</c:v>
                </c:pt>
                <c:pt idx="4">
                  <c:v>18462</c:v>
                </c:pt>
                <c:pt idx="5">
                  <c:v>17244.640000000003</c:v>
                </c:pt>
                <c:pt idx="6">
                  <c:v>17860</c:v>
                </c:pt>
                <c:pt idx="7">
                  <c:v>17094</c:v>
                </c:pt>
                <c:pt idx="8">
                  <c:v>23588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D-414A-88FA-9283A5DC67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38712832"/>
        <c:axId val="38714368"/>
      </c:barChart>
      <c:catAx>
        <c:axId val="387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714368"/>
        <c:crosses val="autoZero"/>
        <c:auto val="1"/>
        <c:lblAlgn val="ctr"/>
        <c:lblOffset val="100"/>
        <c:noMultiLvlLbl val="0"/>
      </c:catAx>
      <c:valAx>
        <c:axId val="38714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8712832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219075</xdr:colOff>
      <xdr:row>8</xdr:row>
      <xdr:rowOff>0</xdr:rowOff>
    </xdr:from>
    <xdr:to>
      <xdr:col>30</xdr:col>
      <xdr:colOff>352425</xdr:colOff>
      <xdr:row>22</xdr:row>
      <xdr:rowOff>114300</xdr:rowOff>
    </xdr:to>
    <xdr:graphicFrame macro="">
      <xdr:nvGraphicFramePr>
        <xdr:cNvPr id="205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228600</xdr:colOff>
      <xdr:row>23</xdr:row>
      <xdr:rowOff>66675</xdr:rowOff>
    </xdr:from>
    <xdr:to>
      <xdr:col>30</xdr:col>
      <xdr:colOff>371475</xdr:colOff>
      <xdr:row>40</xdr:row>
      <xdr:rowOff>180975</xdr:rowOff>
    </xdr:to>
    <xdr:graphicFrame macro="">
      <xdr:nvGraphicFramePr>
        <xdr:cNvPr id="2057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</xdr:colOff>
      <xdr:row>0</xdr:row>
      <xdr:rowOff>142875</xdr:rowOff>
    </xdr:from>
    <xdr:to>
      <xdr:col>12</xdr:col>
      <xdr:colOff>661987</xdr:colOff>
      <xdr:row>14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</xdr:colOff>
      <xdr:row>16</xdr:row>
      <xdr:rowOff>50800</xdr:rowOff>
    </xdr:from>
    <xdr:to>
      <xdr:col>6</xdr:col>
      <xdr:colOff>588962</xdr:colOff>
      <xdr:row>30</xdr:row>
      <xdr:rowOff>127000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90487</xdr:colOff>
      <xdr:row>16</xdr:row>
      <xdr:rowOff>76200</xdr:rowOff>
    </xdr:from>
    <xdr:to>
      <xdr:col>12</xdr:col>
      <xdr:colOff>642937</xdr:colOff>
      <xdr:row>30</xdr:row>
      <xdr:rowOff>19050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296862</xdr:colOff>
      <xdr:row>0</xdr:row>
      <xdr:rowOff>47624</xdr:rowOff>
    </xdr:from>
    <xdr:to>
      <xdr:col>12</xdr:col>
      <xdr:colOff>661987</xdr:colOff>
      <xdr:row>16</xdr:row>
      <xdr:rowOff>28574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</xdr:colOff>
      <xdr:row>17</xdr:row>
      <xdr:rowOff>57150</xdr:rowOff>
    </xdr:from>
    <xdr:to>
      <xdr:col>5</xdr:col>
      <xdr:colOff>446087</xdr:colOff>
      <xdr:row>35</xdr:row>
      <xdr:rowOff>133350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109537</xdr:colOff>
      <xdr:row>17</xdr:row>
      <xdr:rowOff>47625</xdr:rowOff>
    </xdr:from>
    <xdr:to>
      <xdr:col>12</xdr:col>
      <xdr:colOff>458787</xdr:colOff>
      <xdr:row>35</xdr:row>
      <xdr:rowOff>85725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365125</xdr:colOff>
      <xdr:row>12</xdr:row>
      <xdr:rowOff>114300</xdr:rowOff>
    </xdr:from>
    <xdr:to>
      <xdr:col>7</xdr:col>
      <xdr:colOff>514350</xdr:colOff>
      <xdr:row>30</xdr:row>
      <xdr:rowOff>38100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132753</xdr:colOff>
      <xdr:row>19</xdr:row>
      <xdr:rowOff>76199</xdr:rowOff>
    </xdr:from>
    <xdr:to>
      <xdr:col>15</xdr:col>
      <xdr:colOff>630238</xdr:colOff>
      <xdr:row>40</xdr:row>
      <xdr:rowOff>47625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104775</xdr:colOff>
      <xdr:row>0</xdr:row>
      <xdr:rowOff>47625</xdr:rowOff>
    </xdr:from>
    <xdr:to>
      <xdr:col>15</xdr:col>
      <xdr:colOff>639762</xdr:colOff>
      <xdr:row>19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81047</xdr:colOff>
      <xdr:row>55</xdr:row>
      <xdr:rowOff>129887</xdr:rowOff>
    </xdr:from>
    <xdr:to>
      <xdr:col>20</xdr:col>
      <xdr:colOff>95249</xdr:colOff>
      <xdr:row>72</xdr:row>
      <xdr:rowOff>129021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51953</xdr:rowOff>
    </xdr:from>
    <xdr:to>
      <xdr:col>6</xdr:col>
      <xdr:colOff>399943</xdr:colOff>
      <xdr:row>72</xdr:row>
      <xdr:rowOff>164520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510886</xdr:colOff>
      <xdr:row>56</xdr:row>
      <xdr:rowOff>77930</xdr:rowOff>
    </xdr:from>
    <xdr:to>
      <xdr:col>12</xdr:col>
      <xdr:colOff>586172</xdr:colOff>
      <xdr:row>73</xdr:row>
      <xdr:rowOff>17319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47624</xdr:colOff>
      <xdr:row>14</xdr:row>
      <xdr:rowOff>91788</xdr:rowOff>
    </xdr:from>
    <xdr:to>
      <xdr:col>6</xdr:col>
      <xdr:colOff>255443</xdr:colOff>
      <xdr:row>31</xdr:row>
      <xdr:rowOff>38102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480579</xdr:colOff>
      <xdr:row>14</xdr:row>
      <xdr:rowOff>91786</xdr:rowOff>
    </xdr:from>
    <xdr:to>
      <xdr:col>12</xdr:col>
      <xdr:colOff>705715</xdr:colOff>
      <xdr:row>31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134215</xdr:colOff>
      <xdr:row>0</xdr:row>
      <xdr:rowOff>57149</xdr:rowOff>
    </xdr:from>
    <xdr:to>
      <xdr:col>12</xdr:col>
      <xdr:colOff>692727</xdr:colOff>
      <xdr:row>13</xdr:row>
      <xdr:rowOff>147204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4329</xdr:colOff>
      <xdr:row>37</xdr:row>
      <xdr:rowOff>91786</xdr:rowOff>
    </xdr:from>
    <xdr:to>
      <xdr:col>6</xdr:col>
      <xdr:colOff>381001</xdr:colOff>
      <xdr:row>54</xdr:row>
      <xdr:rowOff>138546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4330</xdr:colOff>
      <xdr:row>37</xdr:row>
      <xdr:rowOff>86590</xdr:rowOff>
    </xdr:from>
    <xdr:to>
      <xdr:col>13</xdr:col>
      <xdr:colOff>69272</xdr:colOff>
      <xdr:row>54</xdr:row>
      <xdr:rowOff>147204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38100</xdr:rowOff>
    </xdr:from>
    <xdr:to>
      <xdr:col>4</xdr:col>
      <xdr:colOff>365126</xdr:colOff>
      <xdr:row>13</xdr:row>
      <xdr:rowOff>862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382588</xdr:colOff>
      <xdr:row>0</xdr:row>
      <xdr:rowOff>34926</xdr:rowOff>
    </xdr:from>
    <xdr:to>
      <xdr:col>10</xdr:col>
      <xdr:colOff>73026</xdr:colOff>
      <xdr:row>12</xdr:row>
      <xdr:rowOff>148721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106361</xdr:colOff>
      <xdr:row>0</xdr:row>
      <xdr:rowOff>41275</xdr:rowOff>
    </xdr:from>
    <xdr:to>
      <xdr:col>14</xdr:col>
      <xdr:colOff>657122</xdr:colOff>
      <xdr:row>12</xdr:row>
      <xdr:rowOff>149225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25</xdr:row>
      <xdr:rowOff>85726</xdr:rowOff>
    </xdr:from>
    <xdr:to>
      <xdr:col>4</xdr:col>
      <xdr:colOff>352425</xdr:colOff>
      <xdr:row>37</xdr:row>
      <xdr:rowOff>133351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371475</xdr:colOff>
      <xdr:row>25</xdr:row>
      <xdr:rowOff>85725</xdr:rowOff>
    </xdr:from>
    <xdr:to>
      <xdr:col>10</xdr:col>
      <xdr:colOff>61913</xdr:colOff>
      <xdr:row>37</xdr:row>
      <xdr:rowOff>132845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104775</xdr:colOff>
      <xdr:row>25</xdr:row>
      <xdr:rowOff>95250</xdr:rowOff>
    </xdr:from>
    <xdr:to>
      <xdr:col>14</xdr:col>
      <xdr:colOff>655536</xdr:colOff>
      <xdr:row>37</xdr:row>
      <xdr:rowOff>136525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452437</xdr:colOff>
      <xdr:row>1</xdr:row>
      <xdr:rowOff>47625</xdr:rowOff>
    </xdr:from>
    <xdr:to>
      <xdr:col>12</xdr:col>
      <xdr:colOff>452437</xdr:colOff>
      <xdr:row>16</xdr:row>
      <xdr:rowOff>28575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314325</xdr:colOff>
      <xdr:row>35</xdr:row>
      <xdr:rowOff>152400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628650</xdr:colOff>
      <xdr:row>19</xdr:row>
      <xdr:rowOff>9525</xdr:rowOff>
    </xdr:from>
    <xdr:to>
      <xdr:col>12</xdr:col>
      <xdr:colOff>495300</xdr:colOff>
      <xdr:row>36</xdr:row>
      <xdr:rowOff>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0</xdr:row>
      <xdr:rowOff>38099</xdr:rowOff>
    </xdr:from>
    <xdr:to>
      <xdr:col>6</xdr:col>
      <xdr:colOff>779461</xdr:colOff>
      <xdr:row>19</xdr:row>
      <xdr:rowOff>152399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0</xdr:row>
      <xdr:rowOff>47625</xdr:rowOff>
    </xdr:from>
    <xdr:to>
      <xdr:col>13</xdr:col>
      <xdr:colOff>1311275</xdr:colOff>
      <xdr:row>19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61911</xdr:colOff>
      <xdr:row>21</xdr:row>
      <xdr:rowOff>161924</xdr:rowOff>
    </xdr:from>
    <xdr:to>
      <xdr:col>6</xdr:col>
      <xdr:colOff>808036</xdr:colOff>
      <xdr:row>41</xdr:row>
      <xdr:rowOff>142874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0</xdr:row>
      <xdr:rowOff>38099</xdr:rowOff>
    </xdr:from>
    <xdr:to>
      <xdr:col>6</xdr:col>
      <xdr:colOff>674686</xdr:colOff>
      <xdr:row>19</xdr:row>
      <xdr:rowOff>95249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109537</xdr:colOff>
      <xdr:row>0</xdr:row>
      <xdr:rowOff>47625</xdr:rowOff>
    </xdr:from>
    <xdr:to>
      <xdr:col>13</xdr:col>
      <xdr:colOff>649287</xdr:colOff>
      <xdr:row>19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20</xdr:row>
      <xdr:rowOff>53975</xdr:rowOff>
    </xdr:from>
    <xdr:to>
      <xdr:col>6</xdr:col>
      <xdr:colOff>663575</xdr:colOff>
      <xdr:row>39</xdr:row>
      <xdr:rowOff>114300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0</xdr:row>
      <xdr:rowOff>57150</xdr:rowOff>
    </xdr:from>
    <xdr:to>
      <xdr:col>6</xdr:col>
      <xdr:colOff>666750</xdr:colOff>
      <xdr:row>19</xdr:row>
      <xdr:rowOff>98108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733425</xdr:colOff>
      <xdr:row>0</xdr:row>
      <xdr:rowOff>53974</xdr:rowOff>
    </xdr:from>
    <xdr:to>
      <xdr:col>12</xdr:col>
      <xdr:colOff>819150</xdr:colOff>
      <xdr:row>19</xdr:row>
      <xdr:rowOff>92074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42861</xdr:colOff>
      <xdr:row>20</xdr:row>
      <xdr:rowOff>76199</xdr:rowOff>
    </xdr:from>
    <xdr:to>
      <xdr:col>6</xdr:col>
      <xdr:colOff>495300</xdr:colOff>
      <xdr:row>39</xdr:row>
      <xdr:rowOff>17462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0</xdr:row>
      <xdr:rowOff>38100</xdr:rowOff>
    </xdr:from>
    <xdr:to>
      <xdr:col>6</xdr:col>
      <xdr:colOff>531812</xdr:colOff>
      <xdr:row>19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19</xdr:row>
      <xdr:rowOff>152400</xdr:rowOff>
    </xdr:from>
    <xdr:to>
      <xdr:col>6</xdr:col>
      <xdr:colOff>565150</xdr:colOff>
      <xdr:row>38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100011</xdr:colOff>
      <xdr:row>0</xdr:row>
      <xdr:rowOff>47624</xdr:rowOff>
    </xdr:from>
    <xdr:to>
      <xdr:col>13</xdr:col>
      <xdr:colOff>195261</xdr:colOff>
      <xdr:row>19</xdr:row>
      <xdr:rowOff>28574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670176</xdr:colOff>
      <xdr:row>165</xdr:row>
      <xdr:rowOff>31248</xdr:rowOff>
    </xdr:from>
    <xdr:ext cx="2745880" cy="843693"/>
    <xdr:sp macro="" textlink="">
      <xdr:nvSpPr>
        <xdr:cNvPr id="2" name="Rechteck 1"/>
        <xdr:cNvSpPr/>
      </xdr:nvSpPr>
      <xdr:spPr>
        <a:xfrm>
          <a:off x="8052051" y="26996523"/>
          <a:ext cx="2745880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de-DE" sz="24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Umstellung von Öl</a:t>
          </a:r>
          <a:br>
            <a:rPr lang="de-DE" sz="24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</a:br>
          <a:r>
            <a:rPr lang="de-DE" sz="24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auf Pellets: 07/2013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45</xdr:row>
      <xdr:rowOff>57150</xdr:rowOff>
    </xdr:from>
    <xdr:to>
      <xdr:col>13</xdr:col>
      <xdr:colOff>90488</xdr:colOff>
      <xdr:row>71</xdr:row>
      <xdr:rowOff>147638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</xdr:colOff>
      <xdr:row>0</xdr:row>
      <xdr:rowOff>38100</xdr:rowOff>
    </xdr:from>
    <xdr:to>
      <xdr:col>7</xdr:col>
      <xdr:colOff>1587</xdr:colOff>
      <xdr:row>19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71437</xdr:colOff>
      <xdr:row>0</xdr:row>
      <xdr:rowOff>38100</xdr:rowOff>
    </xdr:from>
    <xdr:to>
      <xdr:col>13</xdr:col>
      <xdr:colOff>706437</xdr:colOff>
      <xdr:row>19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45894</xdr:colOff>
      <xdr:row>21</xdr:row>
      <xdr:rowOff>10102</xdr:rowOff>
    </xdr:from>
    <xdr:to>
      <xdr:col>7</xdr:col>
      <xdr:colOff>14144</xdr:colOff>
      <xdr:row>40</xdr:row>
      <xdr:rowOff>120650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112712</xdr:colOff>
      <xdr:row>20</xdr:row>
      <xdr:rowOff>12699</xdr:rowOff>
    </xdr:from>
    <xdr:to>
      <xdr:col>10</xdr:col>
      <xdr:colOff>691121</xdr:colOff>
      <xdr:row>41</xdr:row>
      <xdr:rowOff>136524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314323</xdr:colOff>
      <xdr:row>0</xdr:row>
      <xdr:rowOff>107949</xdr:rowOff>
    </xdr:from>
    <xdr:to>
      <xdr:col>25</xdr:col>
      <xdr:colOff>249546</xdr:colOff>
      <xdr:row>19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300036</xdr:colOff>
      <xdr:row>20</xdr:row>
      <xdr:rowOff>85725</xdr:rowOff>
    </xdr:from>
    <xdr:to>
      <xdr:col>25</xdr:col>
      <xdr:colOff>220661</xdr:colOff>
      <xdr:row>39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328612</xdr:colOff>
      <xdr:row>0</xdr:row>
      <xdr:rowOff>95250</xdr:rowOff>
    </xdr:from>
    <xdr:to>
      <xdr:col>32</xdr:col>
      <xdr:colOff>0</xdr:colOff>
      <xdr:row>19</xdr:row>
      <xdr:rowOff>104775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300037</xdr:colOff>
      <xdr:row>20</xdr:row>
      <xdr:rowOff>85724</xdr:rowOff>
    </xdr:from>
    <xdr:to>
      <xdr:col>32</xdr:col>
      <xdr:colOff>9525</xdr:colOff>
      <xdr:row>39</xdr:row>
      <xdr:rowOff>104774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285750</xdr:colOff>
      <xdr:row>0</xdr:row>
      <xdr:rowOff>133350</xdr:rowOff>
    </xdr:from>
    <xdr:to>
      <xdr:col>18</xdr:col>
      <xdr:colOff>30473</xdr:colOff>
      <xdr:row>19</xdr:row>
      <xdr:rowOff>149226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0.04203</cdr:x>
      <cdr:y>0.20673</cdr:y>
    </cdr:from>
    <cdr:to>
      <cdr:x>0.10349</cdr:x>
      <cdr:y>0.49883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-98866" y="1002958"/>
          <a:ext cx="964511" cy="323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 b="1"/>
            <a:t>Wärme 2011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0.0423</cdr:x>
      <cdr:y>0.21341</cdr:y>
    </cdr:from>
    <cdr:to>
      <cdr:x>0.10393</cdr:x>
      <cdr:y>0.4972</cdr:y>
    </cdr:to>
    <cdr:sp macro="" textlink="">
      <cdr:nvSpPr>
        <cdr:cNvPr id="3" name="Textfeld 1"/>
        <cdr:cNvSpPr txBox="1"/>
      </cdr:nvSpPr>
      <cdr:spPr>
        <a:xfrm xmlns:a="http://schemas.openxmlformats.org/drawingml/2006/main" rot="16200000">
          <a:off x="-59109" y="948130"/>
          <a:ext cx="886602" cy="323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Strom 2011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149</xdr:row>
      <xdr:rowOff>47625</xdr:rowOff>
    </xdr:from>
    <xdr:to>
      <xdr:col>17</xdr:col>
      <xdr:colOff>361950</xdr:colOff>
      <xdr:row>169</xdr:row>
      <xdr:rowOff>142875</xdr:rowOff>
    </xdr:to>
    <xdr:cxnSp macro="">
      <xdr:nvCxnSpPr>
        <xdr:cNvPr id="3" name="Gerade Verbindung mit Pfeil 2"/>
        <xdr:cNvCxnSpPr/>
      </xdr:nvCxnSpPr>
      <xdr:spPr bwMode="auto">
        <a:xfrm>
          <a:off x="12392025" y="24183975"/>
          <a:ext cx="19050" cy="3333750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752475</xdr:colOff>
      <xdr:row>155</xdr:row>
      <xdr:rowOff>47625</xdr:rowOff>
    </xdr:from>
    <xdr:to>
      <xdr:col>14</xdr:col>
      <xdr:colOff>771525</xdr:colOff>
      <xdr:row>158</xdr:row>
      <xdr:rowOff>95250</xdr:rowOff>
    </xdr:to>
    <xdr:cxnSp macro="">
      <xdr:nvCxnSpPr>
        <xdr:cNvPr id="5" name="Gerade Verbindung mit Pfeil 4"/>
        <xdr:cNvCxnSpPr/>
      </xdr:nvCxnSpPr>
      <xdr:spPr bwMode="auto">
        <a:xfrm flipH="1">
          <a:off x="10163175" y="25155525"/>
          <a:ext cx="19050" cy="533400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47</xdr:row>
      <xdr:rowOff>66675</xdr:rowOff>
    </xdr:from>
    <xdr:to>
      <xdr:col>7</xdr:col>
      <xdr:colOff>685800</xdr:colOff>
      <xdr:row>49</xdr:row>
      <xdr:rowOff>123825</xdr:rowOff>
    </xdr:to>
    <xdr:sp macro="" textlink="">
      <xdr:nvSpPr>
        <xdr:cNvPr id="6283" name="AutoShape 4"/>
        <xdr:cNvSpPr>
          <a:spLocks/>
        </xdr:cNvSpPr>
      </xdr:nvSpPr>
      <xdr:spPr bwMode="auto">
        <a:xfrm>
          <a:off x="6200775" y="7886700"/>
          <a:ext cx="342900" cy="381000"/>
        </a:xfrm>
        <a:prstGeom prst="rightBrace">
          <a:avLst>
            <a:gd name="adj1" fmla="val 9259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123825</xdr:colOff>
      <xdr:row>57</xdr:row>
      <xdr:rowOff>76200</xdr:rowOff>
    </xdr:from>
    <xdr:to>
      <xdr:col>7</xdr:col>
      <xdr:colOff>123825</xdr:colOff>
      <xdr:row>76</xdr:row>
      <xdr:rowOff>19050</xdr:rowOff>
    </xdr:to>
    <xdr:sp macro="" textlink="">
      <xdr:nvSpPr>
        <xdr:cNvPr id="6284" name="Line 8"/>
        <xdr:cNvSpPr>
          <a:spLocks noChangeShapeType="1"/>
        </xdr:cNvSpPr>
      </xdr:nvSpPr>
      <xdr:spPr bwMode="auto">
        <a:xfrm>
          <a:off x="5981700" y="9515475"/>
          <a:ext cx="0" cy="30194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58</xdr:row>
      <xdr:rowOff>85725</xdr:rowOff>
    </xdr:from>
    <xdr:to>
      <xdr:col>7</xdr:col>
      <xdr:colOff>666750</xdr:colOff>
      <xdr:row>58</xdr:row>
      <xdr:rowOff>85725</xdr:rowOff>
    </xdr:to>
    <xdr:sp macro="" textlink="">
      <xdr:nvSpPr>
        <xdr:cNvPr id="6285" name="Line 9"/>
        <xdr:cNvSpPr>
          <a:spLocks noChangeShapeType="1"/>
        </xdr:cNvSpPr>
      </xdr:nvSpPr>
      <xdr:spPr bwMode="auto">
        <a:xfrm>
          <a:off x="5981700" y="9686925"/>
          <a:ext cx="542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100</xdr:row>
      <xdr:rowOff>85725</xdr:rowOff>
    </xdr:from>
    <xdr:to>
      <xdr:col>11</xdr:col>
      <xdr:colOff>276225</xdr:colOff>
      <xdr:row>102</xdr:row>
      <xdr:rowOff>133350</xdr:rowOff>
    </xdr:to>
    <xdr:sp macro="" textlink="">
      <xdr:nvSpPr>
        <xdr:cNvPr id="4147" name="AutoShape 5"/>
        <xdr:cNvSpPr>
          <a:spLocks/>
        </xdr:cNvSpPr>
      </xdr:nvSpPr>
      <xdr:spPr bwMode="auto">
        <a:xfrm>
          <a:off x="9124950" y="16449675"/>
          <a:ext cx="180975" cy="371475"/>
        </a:xfrm>
        <a:prstGeom prst="rightBrace">
          <a:avLst>
            <a:gd name="adj1" fmla="val 1710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99</xdr:row>
      <xdr:rowOff>57150</xdr:rowOff>
    </xdr:from>
    <xdr:to>
      <xdr:col>8</xdr:col>
      <xdr:colOff>371475</xdr:colOff>
      <xdr:row>104</xdr:row>
      <xdr:rowOff>142875</xdr:rowOff>
    </xdr:to>
    <xdr:sp macro="" textlink="">
      <xdr:nvSpPr>
        <xdr:cNvPr id="1212" name="AutoShape 7"/>
        <xdr:cNvSpPr>
          <a:spLocks/>
        </xdr:cNvSpPr>
      </xdr:nvSpPr>
      <xdr:spPr bwMode="auto">
        <a:xfrm>
          <a:off x="4629150" y="16163925"/>
          <a:ext cx="209550" cy="895350"/>
        </a:xfrm>
        <a:prstGeom prst="leftBrace">
          <a:avLst>
            <a:gd name="adj1" fmla="val 3560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400050</xdr:colOff>
      <xdr:row>98</xdr:row>
      <xdr:rowOff>133350</xdr:rowOff>
    </xdr:from>
    <xdr:to>
      <xdr:col>8</xdr:col>
      <xdr:colOff>57150</xdr:colOff>
      <xdr:row>104</xdr:row>
      <xdr:rowOff>123825</xdr:rowOff>
    </xdr:to>
    <xdr:sp macro="" textlink="">
      <xdr:nvSpPr>
        <xdr:cNvPr id="1032" name="WordArt 8"/>
        <xdr:cNvSpPr>
          <a:spLocks noChangeArrowheads="1" noChangeShapeType="1" noTextEdit="1"/>
        </xdr:cNvSpPr>
      </xdr:nvSpPr>
      <xdr:spPr bwMode="auto">
        <a:xfrm rot="-5400000">
          <a:off x="3952875" y="16468725"/>
          <a:ext cx="962025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</a:rPr>
            <a:t>Hort/Bücherei</a:t>
          </a:r>
        </a:p>
      </xdr:txBody>
    </xdr:sp>
    <xdr:clientData/>
  </xdr:twoCellAnchor>
  <xdr:twoCellAnchor>
    <xdr:from>
      <xdr:col>22</xdr:col>
      <xdr:colOff>142875</xdr:colOff>
      <xdr:row>107</xdr:row>
      <xdr:rowOff>76200</xdr:rowOff>
    </xdr:from>
    <xdr:to>
      <xdr:col>22</xdr:col>
      <xdr:colOff>447675</xdr:colOff>
      <xdr:row>116</xdr:row>
      <xdr:rowOff>152400</xdr:rowOff>
    </xdr:to>
    <xdr:sp macro="" textlink="">
      <xdr:nvSpPr>
        <xdr:cNvPr id="1214" name="AutoShape 10"/>
        <xdr:cNvSpPr>
          <a:spLocks/>
        </xdr:cNvSpPr>
      </xdr:nvSpPr>
      <xdr:spPr bwMode="auto">
        <a:xfrm>
          <a:off x="12973050" y="17478375"/>
          <a:ext cx="304800" cy="1533525"/>
        </a:xfrm>
        <a:prstGeom prst="rightBrace">
          <a:avLst>
            <a:gd name="adj1" fmla="val 4192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95250</xdr:colOff>
      <xdr:row>118</xdr:row>
      <xdr:rowOff>95250</xdr:rowOff>
    </xdr:from>
    <xdr:to>
      <xdr:col>22</xdr:col>
      <xdr:colOff>695325</xdr:colOff>
      <xdr:row>134</xdr:row>
      <xdr:rowOff>142875</xdr:rowOff>
    </xdr:to>
    <xdr:sp macro="" textlink="">
      <xdr:nvSpPr>
        <xdr:cNvPr id="1215" name="AutoShape 14"/>
        <xdr:cNvSpPr>
          <a:spLocks/>
        </xdr:cNvSpPr>
      </xdr:nvSpPr>
      <xdr:spPr bwMode="auto">
        <a:xfrm>
          <a:off x="12925425" y="19278600"/>
          <a:ext cx="600075" cy="2638425"/>
        </a:xfrm>
        <a:prstGeom prst="rightBrace">
          <a:avLst>
            <a:gd name="adj1" fmla="val 36640"/>
            <a:gd name="adj2" fmla="val 5000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6</xdr:col>
      <xdr:colOff>476250</xdr:colOff>
      <xdr:row>20</xdr:row>
      <xdr:rowOff>28576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595312</xdr:colOff>
      <xdr:row>0</xdr:row>
      <xdr:rowOff>38099</xdr:rowOff>
    </xdr:from>
    <xdr:to>
      <xdr:col>12</xdr:col>
      <xdr:colOff>876301</xdr:colOff>
      <xdr:row>20</xdr:row>
      <xdr:rowOff>28575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</xdr:colOff>
      <xdr:row>20</xdr:row>
      <xdr:rowOff>123825</xdr:rowOff>
    </xdr:from>
    <xdr:to>
      <xdr:col>6</xdr:col>
      <xdr:colOff>477837</xdr:colOff>
      <xdr:row>39</xdr:row>
      <xdr:rowOff>57150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17461</xdr:colOff>
      <xdr:row>0</xdr:row>
      <xdr:rowOff>69849</xdr:rowOff>
    </xdr:from>
    <xdr:to>
      <xdr:col>7</xdr:col>
      <xdr:colOff>96836</xdr:colOff>
      <xdr:row>20</xdr:row>
      <xdr:rowOff>79374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166686</xdr:colOff>
      <xdr:row>0</xdr:row>
      <xdr:rowOff>69849</xdr:rowOff>
    </xdr:from>
    <xdr:to>
      <xdr:col>13</xdr:col>
      <xdr:colOff>390525</xdr:colOff>
      <xdr:row>20</xdr:row>
      <xdr:rowOff>60324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</xdr:colOff>
      <xdr:row>21</xdr:row>
      <xdr:rowOff>38100</xdr:rowOff>
    </xdr:from>
    <xdr:to>
      <xdr:col>7</xdr:col>
      <xdr:colOff>115887</xdr:colOff>
      <xdr:row>41</xdr:row>
      <xdr:rowOff>9525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18</xdr:row>
      <xdr:rowOff>66674</xdr:rowOff>
    </xdr:from>
    <xdr:to>
      <xdr:col>5</xdr:col>
      <xdr:colOff>609599</xdr:colOff>
      <xdr:row>36</xdr:row>
      <xdr:rowOff>152399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533399</xdr:colOff>
      <xdr:row>18</xdr:row>
      <xdr:rowOff>123825</xdr:rowOff>
    </xdr:from>
    <xdr:to>
      <xdr:col>14</xdr:col>
      <xdr:colOff>681036</xdr:colOff>
      <xdr:row>37</xdr:row>
      <xdr:rowOff>61912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522287</xdr:colOff>
      <xdr:row>0</xdr:row>
      <xdr:rowOff>57150</xdr:rowOff>
    </xdr:from>
    <xdr:to>
      <xdr:col>14</xdr:col>
      <xdr:colOff>661987</xdr:colOff>
      <xdr:row>17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0"/>
  <sheetViews>
    <sheetView zoomScale="130" zoomScaleNormal="130" workbookViewId="0">
      <pane ySplit="4" topLeftCell="A209" activePane="bottomLeft" state="frozen"/>
      <selection pane="bottomLeft" activeCell="A224" sqref="A224"/>
    </sheetView>
  </sheetViews>
  <sheetFormatPr baseColWidth="10" defaultRowHeight="12.75" x14ac:dyDescent="0.2"/>
  <cols>
    <col min="1" max="1" width="12" bestFit="1" customWidth="1"/>
    <col min="3" max="3" width="19.42578125" customWidth="1"/>
    <col min="4" max="4" width="22.7109375" bestFit="1" customWidth="1"/>
    <col min="5" max="5" width="14.7109375" style="75" customWidth="1"/>
    <col min="6" max="6" width="20.140625" bestFit="1" customWidth="1"/>
    <col min="7" max="7" width="11.140625" bestFit="1" customWidth="1"/>
    <col min="8" max="8" width="11.140625" style="141" customWidth="1"/>
    <col min="9" max="9" width="11.5703125" bestFit="1" customWidth="1"/>
    <col min="10" max="10" width="11.5703125" style="48" customWidth="1"/>
  </cols>
  <sheetData>
    <row r="1" spans="1:10" ht="19.5" customHeight="1" x14ac:dyDescent="0.2">
      <c r="A1" s="1259" t="s">
        <v>9</v>
      </c>
      <c r="B1" s="1260"/>
      <c r="C1" s="1260"/>
      <c r="D1" s="1260"/>
      <c r="E1" s="1260"/>
      <c r="F1" s="1260"/>
      <c r="G1" s="1260"/>
      <c r="H1" s="1260"/>
      <c r="I1" s="1260"/>
      <c r="J1" s="1260"/>
    </row>
    <row r="2" spans="1:10" ht="15.75" customHeight="1" thickBot="1" x14ac:dyDescent="0.25">
      <c r="A2" s="32" t="s">
        <v>2</v>
      </c>
      <c r="B2" s="347"/>
      <c r="C2" s="1256" t="s">
        <v>3</v>
      </c>
      <c r="D2" s="1257"/>
      <c r="E2" s="1257"/>
      <c r="F2" s="1258"/>
      <c r="G2" s="348" t="s">
        <v>8</v>
      </c>
      <c r="H2" s="348"/>
      <c r="I2" s="349" t="s">
        <v>7</v>
      </c>
      <c r="J2" s="349"/>
    </row>
    <row r="3" spans="1:10" ht="25.15" customHeight="1" x14ac:dyDescent="0.2">
      <c r="A3" s="24" t="s">
        <v>4</v>
      </c>
      <c r="B3" s="24" t="s">
        <v>87</v>
      </c>
      <c r="C3" s="24" t="s">
        <v>55</v>
      </c>
      <c r="D3" s="615" t="s">
        <v>343</v>
      </c>
      <c r="E3" s="343" t="s">
        <v>110</v>
      </c>
      <c r="F3" s="615" t="s">
        <v>344</v>
      </c>
      <c r="G3" s="344" t="s">
        <v>44</v>
      </c>
      <c r="H3" s="345" t="s">
        <v>111</v>
      </c>
      <c r="I3" s="24"/>
      <c r="J3" s="346" t="s">
        <v>112</v>
      </c>
    </row>
    <row r="4" spans="1:10" x14ac:dyDescent="0.2">
      <c r="A4" s="1"/>
      <c r="B4" s="1"/>
      <c r="C4" s="1" t="s">
        <v>6</v>
      </c>
      <c r="D4" s="1"/>
      <c r="E4" s="74"/>
      <c r="F4" s="1"/>
      <c r="G4" s="1">
        <v>99215912</v>
      </c>
      <c r="H4" s="140"/>
      <c r="I4" s="1"/>
      <c r="J4" s="39"/>
    </row>
    <row r="5" spans="1:10" x14ac:dyDescent="0.2">
      <c r="A5" s="4">
        <v>37135</v>
      </c>
      <c r="B5" s="4"/>
      <c r="C5" s="1"/>
      <c r="D5" s="1"/>
      <c r="E5" s="74"/>
      <c r="F5" s="1"/>
      <c r="G5" s="1">
        <v>51</v>
      </c>
      <c r="H5" s="140"/>
      <c r="I5" s="6">
        <v>0.65</v>
      </c>
      <c r="J5" s="144"/>
    </row>
    <row r="6" spans="1:10" x14ac:dyDescent="0.2">
      <c r="A6" s="4">
        <v>37165</v>
      </c>
      <c r="B6" s="4"/>
      <c r="C6" s="1">
        <v>54472</v>
      </c>
      <c r="D6" s="1">
        <v>4885</v>
      </c>
      <c r="E6" s="74"/>
      <c r="F6" s="1">
        <v>3667</v>
      </c>
      <c r="G6" s="1">
        <v>52</v>
      </c>
      <c r="H6" s="140"/>
      <c r="I6" s="7">
        <v>0.6</v>
      </c>
      <c r="J6" s="41"/>
    </row>
    <row r="7" spans="1:10" x14ac:dyDescent="0.2">
      <c r="A7" s="4">
        <v>37196</v>
      </c>
      <c r="B7" s="4"/>
      <c r="C7" s="1">
        <v>54797</v>
      </c>
      <c r="D7" s="1">
        <v>4972</v>
      </c>
      <c r="E7" s="74"/>
      <c r="F7" s="1">
        <v>3674</v>
      </c>
      <c r="G7" s="1">
        <v>53</v>
      </c>
      <c r="H7" s="140"/>
      <c r="I7" s="7">
        <v>0.5</v>
      </c>
      <c r="J7" s="41"/>
    </row>
    <row r="8" spans="1:10" x14ac:dyDescent="0.2">
      <c r="A8" s="4">
        <v>37226</v>
      </c>
      <c r="B8" s="4"/>
      <c r="C8" s="1">
        <v>55127</v>
      </c>
      <c r="D8" s="1">
        <v>5067</v>
      </c>
      <c r="E8" s="74"/>
      <c r="F8" s="1">
        <v>3681</v>
      </c>
      <c r="G8" s="1">
        <v>53</v>
      </c>
      <c r="H8" s="140"/>
      <c r="I8" s="7">
        <v>0.85</v>
      </c>
      <c r="J8" s="41"/>
    </row>
    <row r="9" spans="1:10" x14ac:dyDescent="0.2">
      <c r="A9" s="4">
        <v>37257</v>
      </c>
      <c r="B9" s="4"/>
      <c r="C9" s="1">
        <v>55420</v>
      </c>
      <c r="D9" s="1">
        <v>5171</v>
      </c>
      <c r="E9" s="74"/>
      <c r="F9" s="1">
        <v>3688</v>
      </c>
      <c r="G9" s="1">
        <v>54</v>
      </c>
      <c r="H9" s="140"/>
      <c r="I9" s="7">
        <v>0.65</v>
      </c>
      <c r="J9" s="41"/>
    </row>
    <row r="10" spans="1:10" x14ac:dyDescent="0.2">
      <c r="A10" s="4">
        <v>37288</v>
      </c>
      <c r="B10" s="4"/>
      <c r="C10" s="1">
        <v>55795</v>
      </c>
      <c r="D10" s="1">
        <v>5279</v>
      </c>
      <c r="E10" s="74"/>
      <c r="F10" s="1">
        <v>3696</v>
      </c>
      <c r="G10" s="1">
        <v>55</v>
      </c>
      <c r="H10" s="140"/>
      <c r="I10" s="7">
        <v>0.45</v>
      </c>
      <c r="J10" s="41"/>
    </row>
    <row r="11" spans="1:10" x14ac:dyDescent="0.2">
      <c r="A11" s="4">
        <v>37316</v>
      </c>
      <c r="B11" s="4"/>
      <c r="C11" s="1">
        <v>56125</v>
      </c>
      <c r="D11" s="1">
        <v>5384</v>
      </c>
      <c r="E11" s="74"/>
      <c r="F11" s="1">
        <v>3702</v>
      </c>
      <c r="G11" s="1">
        <v>56</v>
      </c>
      <c r="H11" s="140"/>
      <c r="I11" s="7">
        <v>0.85</v>
      </c>
      <c r="J11" s="41"/>
    </row>
    <row r="12" spans="1:10" x14ac:dyDescent="0.2">
      <c r="A12" s="4">
        <v>37347</v>
      </c>
      <c r="B12" s="4"/>
      <c r="C12" s="1">
        <v>56477</v>
      </c>
      <c r="D12" s="1">
        <v>5488</v>
      </c>
      <c r="E12" s="74"/>
      <c r="F12" s="1">
        <v>3709</v>
      </c>
      <c r="G12" s="1">
        <v>57</v>
      </c>
      <c r="H12" s="140"/>
      <c r="I12" s="7">
        <v>0.75</v>
      </c>
      <c r="J12" s="41"/>
    </row>
    <row r="13" spans="1:10" x14ac:dyDescent="0.2">
      <c r="A13" s="4">
        <v>37377</v>
      </c>
      <c r="B13" s="4"/>
      <c r="C13" s="1">
        <v>56799</v>
      </c>
      <c r="D13" s="1">
        <v>5576</v>
      </c>
      <c r="E13" s="74"/>
      <c r="F13" s="1">
        <v>3725</v>
      </c>
      <c r="G13" s="1">
        <v>57</v>
      </c>
      <c r="H13" s="140"/>
      <c r="I13" s="7">
        <v>0.7</v>
      </c>
      <c r="J13" s="41"/>
    </row>
    <row r="14" spans="1:10" x14ac:dyDescent="0.2">
      <c r="A14" s="4">
        <v>37408</v>
      </c>
      <c r="B14" s="4"/>
      <c r="C14" s="1">
        <v>57128</v>
      </c>
      <c r="D14" s="1">
        <v>5655</v>
      </c>
      <c r="E14" s="74"/>
      <c r="F14" s="1">
        <v>3782</v>
      </c>
      <c r="G14" s="1">
        <v>58</v>
      </c>
      <c r="H14" s="140"/>
      <c r="I14" s="7">
        <v>0.65</v>
      </c>
      <c r="J14" s="41"/>
    </row>
    <row r="15" spans="1:10" x14ac:dyDescent="0.2">
      <c r="A15" s="4">
        <v>37438</v>
      </c>
      <c r="B15" s="4"/>
      <c r="C15" s="1">
        <v>57439</v>
      </c>
      <c r="D15" s="1">
        <v>5745</v>
      </c>
      <c r="E15" s="74"/>
      <c r="F15" s="1">
        <v>3825</v>
      </c>
      <c r="G15" s="1">
        <v>58</v>
      </c>
      <c r="H15" s="140"/>
      <c r="I15" s="7">
        <v>0.6</v>
      </c>
      <c r="J15" s="41"/>
    </row>
    <row r="16" spans="1:10" x14ac:dyDescent="0.2">
      <c r="A16" s="4">
        <v>37469</v>
      </c>
      <c r="B16" s="4"/>
      <c r="C16" s="1">
        <v>57658</v>
      </c>
      <c r="D16" s="1">
        <v>5825</v>
      </c>
      <c r="E16" s="74"/>
      <c r="F16" s="1">
        <v>3828</v>
      </c>
      <c r="G16" s="1">
        <v>59</v>
      </c>
      <c r="H16" s="140"/>
      <c r="I16" s="7">
        <v>0.56999999999999995</v>
      </c>
      <c r="J16" s="41"/>
    </row>
    <row r="17" spans="1:10" x14ac:dyDescent="0.2">
      <c r="A17" s="4">
        <v>37500</v>
      </c>
      <c r="B17" s="4"/>
      <c r="C17" s="1">
        <v>57768</v>
      </c>
      <c r="D17" s="1">
        <v>5874</v>
      </c>
      <c r="E17" s="74"/>
      <c r="F17" s="1">
        <v>3830</v>
      </c>
      <c r="G17" s="1">
        <v>59</v>
      </c>
      <c r="H17" s="140"/>
      <c r="I17" s="7">
        <v>0.53</v>
      </c>
      <c r="J17" s="41"/>
    </row>
    <row r="18" spans="1:10" x14ac:dyDescent="0.2">
      <c r="A18" s="4">
        <v>37530</v>
      </c>
      <c r="B18" s="4"/>
      <c r="C18" s="1">
        <v>57940</v>
      </c>
      <c r="D18" s="1">
        <v>5945</v>
      </c>
      <c r="E18" s="74"/>
      <c r="F18" s="1">
        <v>3837</v>
      </c>
      <c r="G18" s="1">
        <v>60</v>
      </c>
      <c r="H18" s="140"/>
      <c r="I18" s="7">
        <v>0.5</v>
      </c>
      <c r="J18" s="41"/>
    </row>
    <row r="19" spans="1:10" x14ac:dyDescent="0.2">
      <c r="A19" s="4">
        <v>37561</v>
      </c>
      <c r="B19" s="4"/>
      <c r="C19" s="1">
        <v>58130</v>
      </c>
      <c r="D19" s="1">
        <v>6041</v>
      </c>
      <c r="E19" s="74"/>
      <c r="F19" s="1">
        <v>3845</v>
      </c>
      <c r="G19" s="1">
        <v>61</v>
      </c>
      <c r="H19" s="140"/>
      <c r="I19" s="7">
        <v>0.43</v>
      </c>
      <c r="J19" s="41"/>
    </row>
    <row r="20" spans="1:10" x14ac:dyDescent="0.2">
      <c r="A20" s="4">
        <v>37591</v>
      </c>
      <c r="B20" s="4"/>
      <c r="C20" s="1">
        <v>58405</v>
      </c>
      <c r="D20" s="1">
        <v>6183</v>
      </c>
      <c r="E20" s="74"/>
      <c r="F20" s="1">
        <v>3867</v>
      </c>
      <c r="G20" s="1">
        <v>63</v>
      </c>
      <c r="H20" s="140"/>
      <c r="I20" s="7">
        <v>0.8</v>
      </c>
      <c r="J20" s="41"/>
    </row>
    <row r="21" spans="1:10" x14ac:dyDescent="0.2">
      <c r="A21" s="4">
        <v>37622</v>
      </c>
      <c r="B21" s="4"/>
      <c r="C21" s="1">
        <v>58775</v>
      </c>
      <c r="D21" s="1">
        <v>6332</v>
      </c>
      <c r="E21" s="74"/>
      <c r="F21" s="1">
        <v>3884</v>
      </c>
      <c r="G21" s="1">
        <v>65</v>
      </c>
      <c r="H21" s="140"/>
      <c r="I21" s="7">
        <v>0.6</v>
      </c>
      <c r="J21" s="41"/>
    </row>
    <row r="22" spans="1:10" x14ac:dyDescent="0.2">
      <c r="A22" s="4">
        <v>37653</v>
      </c>
      <c r="B22" s="4"/>
      <c r="C22" s="1">
        <v>59025</v>
      </c>
      <c r="D22" s="1">
        <v>6444</v>
      </c>
      <c r="E22" s="74"/>
      <c r="F22" s="1">
        <v>3898</v>
      </c>
      <c r="G22" s="1">
        <v>65</v>
      </c>
      <c r="H22" s="140"/>
      <c r="I22" s="7">
        <v>0.43</v>
      </c>
      <c r="J22" s="41"/>
    </row>
    <row r="23" spans="1:10" x14ac:dyDescent="0.2">
      <c r="A23" s="4">
        <v>37681</v>
      </c>
      <c r="B23" s="4"/>
      <c r="C23" s="1">
        <v>59236</v>
      </c>
      <c r="D23" s="1">
        <v>6531</v>
      </c>
      <c r="E23" s="74"/>
      <c r="F23" s="1">
        <v>3907</v>
      </c>
      <c r="G23" s="1">
        <v>65</v>
      </c>
      <c r="H23" s="140"/>
      <c r="I23" s="7">
        <v>0.85</v>
      </c>
      <c r="J23" s="41"/>
    </row>
    <row r="24" spans="1:10" x14ac:dyDescent="0.2">
      <c r="A24" s="4">
        <v>37712</v>
      </c>
      <c r="B24" s="4"/>
      <c r="C24" s="1">
        <v>59495</v>
      </c>
      <c r="D24" s="1">
        <v>6640</v>
      </c>
      <c r="E24" s="74"/>
      <c r="F24" s="1">
        <v>3914</v>
      </c>
      <c r="G24" s="1">
        <v>66</v>
      </c>
      <c r="H24" s="140"/>
      <c r="I24" s="7">
        <v>0.8</v>
      </c>
      <c r="J24" s="41"/>
    </row>
    <row r="25" spans="1:10" x14ac:dyDescent="0.2">
      <c r="A25" s="4">
        <v>37742</v>
      </c>
      <c r="B25" s="4"/>
      <c r="C25" s="1">
        <v>59985</v>
      </c>
      <c r="D25" s="1">
        <v>6809</v>
      </c>
      <c r="E25" s="74"/>
      <c r="F25" s="1">
        <v>3925</v>
      </c>
      <c r="G25" s="1">
        <v>67</v>
      </c>
      <c r="H25" s="140"/>
      <c r="I25" s="7">
        <v>0.7</v>
      </c>
      <c r="J25" s="41"/>
    </row>
    <row r="26" spans="1:10" x14ac:dyDescent="0.2">
      <c r="A26" s="4">
        <v>37773</v>
      </c>
      <c r="B26" s="4"/>
      <c r="C26" s="1">
        <v>60215</v>
      </c>
      <c r="D26" s="1">
        <v>6876</v>
      </c>
      <c r="E26" s="74"/>
      <c r="F26" s="1">
        <v>3930</v>
      </c>
      <c r="G26" s="1">
        <v>67</v>
      </c>
      <c r="H26" s="140"/>
      <c r="I26" s="7">
        <v>0.68</v>
      </c>
      <c r="J26" s="41"/>
    </row>
    <row r="27" spans="1:10" x14ac:dyDescent="0.2">
      <c r="A27" s="4">
        <v>37803</v>
      </c>
      <c r="B27" s="4"/>
      <c r="C27" s="1">
        <v>60560</v>
      </c>
      <c r="D27" s="1">
        <v>6857</v>
      </c>
      <c r="E27" s="74"/>
      <c r="F27" s="1">
        <v>3932</v>
      </c>
      <c r="G27" s="1">
        <v>68</v>
      </c>
      <c r="H27" s="140"/>
      <c r="I27" s="7">
        <v>0.68</v>
      </c>
      <c r="J27" s="41"/>
    </row>
    <row r="28" spans="1:10" x14ac:dyDescent="0.2">
      <c r="A28" s="4">
        <v>37834</v>
      </c>
      <c r="B28" s="4"/>
      <c r="C28" s="1">
        <v>60960</v>
      </c>
      <c r="D28" s="1">
        <v>7027</v>
      </c>
      <c r="E28" s="74"/>
      <c r="F28" s="1">
        <v>3934</v>
      </c>
      <c r="G28" s="1">
        <v>69</v>
      </c>
      <c r="H28" s="140"/>
      <c r="I28" s="7">
        <v>0.68</v>
      </c>
      <c r="J28" s="41"/>
    </row>
    <row r="29" spans="1:10" x14ac:dyDescent="0.2">
      <c r="A29" s="4">
        <v>37865</v>
      </c>
      <c r="B29" s="4"/>
      <c r="C29" s="1">
        <v>61321</v>
      </c>
      <c r="D29" s="1">
        <v>7147</v>
      </c>
      <c r="E29" s="74"/>
      <c r="F29" s="1">
        <v>3935</v>
      </c>
      <c r="G29" s="1">
        <v>71</v>
      </c>
      <c r="H29" s="140"/>
      <c r="I29" s="7">
        <v>0.65</v>
      </c>
      <c r="J29" s="41"/>
    </row>
    <row r="30" spans="1:10" x14ac:dyDescent="0.2">
      <c r="A30" s="4">
        <v>37895</v>
      </c>
      <c r="B30" s="4"/>
      <c r="C30" s="1">
        <v>61608</v>
      </c>
      <c r="D30" s="1">
        <v>7246</v>
      </c>
      <c r="E30" s="74"/>
      <c r="F30" s="1">
        <v>3942</v>
      </c>
      <c r="G30" s="1">
        <v>71</v>
      </c>
      <c r="H30" s="140"/>
      <c r="I30" s="7">
        <v>0.6</v>
      </c>
      <c r="J30" s="41"/>
    </row>
    <row r="31" spans="1:10" x14ac:dyDescent="0.2">
      <c r="A31" s="4">
        <v>37926</v>
      </c>
      <c r="B31" s="4"/>
      <c r="C31" s="1">
        <v>61958</v>
      </c>
      <c r="D31" s="1">
        <v>7385</v>
      </c>
      <c r="E31" s="74"/>
      <c r="F31" s="1">
        <v>3953</v>
      </c>
      <c r="G31" s="1">
        <v>72</v>
      </c>
      <c r="H31" s="140"/>
      <c r="I31" s="7">
        <v>0.6</v>
      </c>
      <c r="J31" s="41"/>
    </row>
    <row r="32" spans="1:10" x14ac:dyDescent="0.2">
      <c r="A32" s="4">
        <v>37956</v>
      </c>
      <c r="B32" s="4"/>
      <c r="C32" s="1">
        <v>62348</v>
      </c>
      <c r="D32" s="1">
        <v>7622</v>
      </c>
      <c r="E32" s="74"/>
      <c r="F32" s="1">
        <v>3968</v>
      </c>
      <c r="G32" s="1">
        <v>72</v>
      </c>
      <c r="H32" s="140"/>
      <c r="I32" s="7">
        <v>0.33</v>
      </c>
      <c r="J32" s="41"/>
    </row>
    <row r="33" spans="1:10" x14ac:dyDescent="0.2">
      <c r="A33" s="4">
        <v>37972</v>
      </c>
      <c r="B33" s="4"/>
      <c r="C33" s="1"/>
      <c r="D33" s="1"/>
      <c r="E33" s="74"/>
      <c r="F33" s="1"/>
      <c r="G33" s="1"/>
      <c r="H33" s="140"/>
      <c r="I33" s="7">
        <v>0.85</v>
      </c>
      <c r="J33" s="41"/>
    </row>
    <row r="34" spans="1:10" x14ac:dyDescent="0.2">
      <c r="A34" s="4">
        <v>37987</v>
      </c>
      <c r="B34" s="4"/>
      <c r="C34" s="1"/>
      <c r="D34" s="1"/>
      <c r="E34" s="74"/>
      <c r="F34" s="1"/>
      <c r="G34" s="1"/>
      <c r="H34" s="140"/>
      <c r="I34" s="7"/>
      <c r="J34" s="41"/>
    </row>
    <row r="35" spans="1:10" x14ac:dyDescent="0.2">
      <c r="A35" s="4">
        <v>37999</v>
      </c>
      <c r="B35" s="4"/>
      <c r="C35" s="1">
        <v>62846</v>
      </c>
      <c r="D35" s="1">
        <v>8079</v>
      </c>
      <c r="E35" s="74"/>
      <c r="F35" s="1">
        <v>3980</v>
      </c>
      <c r="G35" s="1">
        <v>73</v>
      </c>
      <c r="H35" s="140"/>
      <c r="I35" s="7">
        <v>0.7</v>
      </c>
      <c r="J35" s="41"/>
    </row>
    <row r="36" spans="1:10" x14ac:dyDescent="0.2">
      <c r="A36" s="4">
        <v>38018</v>
      </c>
      <c r="B36" s="4"/>
      <c r="C36" s="1">
        <v>63157</v>
      </c>
      <c r="D36" s="1">
        <v>8175</v>
      </c>
      <c r="E36" s="74"/>
      <c r="F36" s="1">
        <v>3989</v>
      </c>
      <c r="G36" s="1">
        <v>74</v>
      </c>
      <c r="H36" s="140"/>
      <c r="I36" s="7">
        <v>0.6</v>
      </c>
      <c r="J36" s="41"/>
    </row>
    <row r="37" spans="1:10" x14ac:dyDescent="0.2">
      <c r="A37" s="4">
        <v>38047</v>
      </c>
      <c r="B37" s="4"/>
      <c r="C37" s="1">
        <v>63578</v>
      </c>
      <c r="D37" s="1">
        <v>8295</v>
      </c>
      <c r="E37" s="74"/>
      <c r="F37" s="1">
        <v>4001</v>
      </c>
      <c r="G37" s="1">
        <v>75</v>
      </c>
      <c r="H37" s="140"/>
      <c r="I37" s="7"/>
      <c r="J37" s="41"/>
    </row>
    <row r="38" spans="1:10" x14ac:dyDescent="0.2">
      <c r="A38" s="4">
        <v>38078</v>
      </c>
      <c r="B38" s="4"/>
      <c r="C38" s="1">
        <v>64055</v>
      </c>
      <c r="D38" s="1">
        <v>8433</v>
      </c>
      <c r="E38" s="74"/>
      <c r="F38" s="1">
        <v>4024</v>
      </c>
      <c r="G38" s="1">
        <v>75</v>
      </c>
      <c r="H38" s="140"/>
      <c r="I38" s="7">
        <v>0.25</v>
      </c>
      <c r="J38" s="41"/>
    </row>
    <row r="39" spans="1:10" x14ac:dyDescent="0.2">
      <c r="A39" s="4">
        <v>38108</v>
      </c>
      <c r="B39" s="4"/>
      <c r="C39" s="1">
        <v>64478</v>
      </c>
      <c r="D39" s="1">
        <v>8536</v>
      </c>
      <c r="E39" s="74"/>
      <c r="F39" s="1">
        <v>4032</v>
      </c>
      <c r="G39" s="1">
        <v>76</v>
      </c>
      <c r="H39" s="140"/>
      <c r="I39" s="7">
        <v>0.8</v>
      </c>
      <c r="J39" s="41"/>
    </row>
    <row r="40" spans="1:10" x14ac:dyDescent="0.2">
      <c r="A40" s="4">
        <v>38135</v>
      </c>
      <c r="B40" s="4"/>
      <c r="C40" s="1">
        <v>64763</v>
      </c>
      <c r="D40" s="1">
        <v>8688.9</v>
      </c>
      <c r="E40" s="74"/>
      <c r="F40" s="1">
        <v>4040</v>
      </c>
      <c r="G40" s="1">
        <v>77</v>
      </c>
      <c r="H40" s="140"/>
      <c r="I40" s="7">
        <v>0.8</v>
      </c>
      <c r="J40" s="41"/>
    </row>
    <row r="41" spans="1:10" x14ac:dyDescent="0.2">
      <c r="A41" s="4">
        <v>38139</v>
      </c>
      <c r="B41" s="4"/>
      <c r="C41" s="1">
        <v>64804</v>
      </c>
      <c r="D41" s="1">
        <v>9156.7999999999993</v>
      </c>
      <c r="E41" s="74"/>
      <c r="F41" s="1">
        <v>4040.5</v>
      </c>
      <c r="G41" s="1">
        <v>77</v>
      </c>
      <c r="H41" s="140"/>
      <c r="I41" s="7">
        <v>0.8</v>
      </c>
      <c r="J41" s="41"/>
    </row>
    <row r="42" spans="1:10" x14ac:dyDescent="0.2">
      <c r="A42" s="4">
        <v>38142</v>
      </c>
      <c r="B42" s="4"/>
      <c r="C42" s="1">
        <v>64841</v>
      </c>
      <c r="D42" s="1">
        <v>9212.1</v>
      </c>
      <c r="E42" s="74"/>
      <c r="F42" s="1">
        <v>4040.5</v>
      </c>
      <c r="G42" s="1">
        <v>78</v>
      </c>
      <c r="H42" s="140"/>
      <c r="I42" s="7">
        <v>0.8</v>
      </c>
      <c r="J42" s="41"/>
    </row>
    <row r="43" spans="1:10" x14ac:dyDescent="0.2">
      <c r="A43" s="4">
        <v>38145</v>
      </c>
      <c r="B43" s="4"/>
      <c r="C43" s="1">
        <v>64872</v>
      </c>
      <c r="D43" s="1">
        <v>9530.1</v>
      </c>
      <c r="E43" s="74"/>
      <c r="F43" s="1">
        <v>4040.5</v>
      </c>
      <c r="G43" s="1">
        <v>88</v>
      </c>
      <c r="H43" s="140"/>
      <c r="I43" s="7">
        <v>0.8</v>
      </c>
      <c r="J43" s="41"/>
    </row>
    <row r="44" spans="1:10" x14ac:dyDescent="0.2">
      <c r="A44" s="4">
        <v>38169</v>
      </c>
      <c r="B44" s="4"/>
      <c r="C44" s="1">
        <v>65231</v>
      </c>
      <c r="D44" s="1">
        <v>9622</v>
      </c>
      <c r="E44" s="74"/>
      <c r="F44" s="1">
        <v>4050</v>
      </c>
      <c r="G44" s="1">
        <v>89</v>
      </c>
      <c r="H44" s="140"/>
      <c r="I44" s="7">
        <v>0.75</v>
      </c>
      <c r="J44" s="41"/>
    </row>
    <row r="45" spans="1:10" x14ac:dyDescent="0.2">
      <c r="A45" s="4">
        <v>38200</v>
      </c>
      <c r="B45" s="4"/>
      <c r="C45" s="1">
        <v>65377</v>
      </c>
      <c r="D45" s="1">
        <v>9713</v>
      </c>
      <c r="E45" s="74"/>
      <c r="F45" s="1">
        <v>4061</v>
      </c>
      <c r="G45" s="1">
        <v>90</v>
      </c>
      <c r="H45" s="140"/>
      <c r="I45" s="7">
        <v>0.75</v>
      </c>
      <c r="J45" s="41"/>
    </row>
    <row r="46" spans="1:10" x14ac:dyDescent="0.2">
      <c r="A46" s="4">
        <v>38231</v>
      </c>
      <c r="B46" s="4"/>
      <c r="C46" s="1">
        <v>66181</v>
      </c>
      <c r="D46" s="1">
        <v>9844</v>
      </c>
      <c r="E46" s="74"/>
      <c r="F46" s="1">
        <v>4073</v>
      </c>
      <c r="G46" s="1">
        <v>92</v>
      </c>
      <c r="H46" s="140"/>
      <c r="I46" s="7">
        <v>0.75</v>
      </c>
      <c r="J46" s="41"/>
    </row>
    <row r="47" spans="1:10" x14ac:dyDescent="0.2">
      <c r="A47" s="4">
        <v>38261</v>
      </c>
      <c r="B47" s="4"/>
      <c r="C47" s="1">
        <v>66632</v>
      </c>
      <c r="D47" s="1">
        <v>9926</v>
      </c>
      <c r="E47" s="74"/>
      <c r="F47" s="1">
        <v>4081</v>
      </c>
      <c r="G47" s="1">
        <v>93</v>
      </c>
      <c r="H47" s="140"/>
      <c r="I47" s="7">
        <v>0.7</v>
      </c>
      <c r="J47" s="41"/>
    </row>
    <row r="48" spans="1:10" x14ac:dyDescent="0.2">
      <c r="A48" s="4">
        <v>38292</v>
      </c>
      <c r="B48" s="4"/>
      <c r="C48" s="1">
        <v>67250</v>
      </c>
      <c r="D48" s="1">
        <v>10012</v>
      </c>
      <c r="E48" s="74"/>
      <c r="F48" s="1">
        <v>4090</v>
      </c>
      <c r="G48" s="1">
        <v>94</v>
      </c>
      <c r="H48" s="140"/>
      <c r="I48" s="7">
        <v>0.65</v>
      </c>
      <c r="J48" s="41"/>
    </row>
    <row r="49" spans="1:11" x14ac:dyDescent="0.2">
      <c r="A49" s="4">
        <v>38314</v>
      </c>
      <c r="B49" s="4"/>
      <c r="C49" s="1"/>
      <c r="D49" s="1"/>
      <c r="E49" s="74"/>
      <c r="F49" s="1"/>
      <c r="G49" s="1">
        <v>95</v>
      </c>
      <c r="H49" s="140"/>
      <c r="I49" s="8">
        <v>394</v>
      </c>
      <c r="J49" s="40"/>
      <c r="K49" s="16" t="s">
        <v>17</v>
      </c>
    </row>
    <row r="50" spans="1:11" x14ac:dyDescent="0.2">
      <c r="A50" s="4">
        <v>38328</v>
      </c>
      <c r="B50" s="4"/>
      <c r="C50" s="1">
        <v>67537</v>
      </c>
      <c r="D50" s="1">
        <v>10234</v>
      </c>
      <c r="E50" s="74"/>
      <c r="F50" s="1">
        <v>4114</v>
      </c>
      <c r="G50" s="1">
        <v>96</v>
      </c>
      <c r="H50" s="140"/>
      <c r="I50" s="13">
        <v>656</v>
      </c>
      <c r="J50" s="132"/>
    </row>
    <row r="51" spans="1:11" x14ac:dyDescent="0.2">
      <c r="A51" s="4">
        <v>38353</v>
      </c>
      <c r="B51" s="4"/>
      <c r="C51" s="1">
        <v>67850</v>
      </c>
      <c r="D51" s="1">
        <v>10502</v>
      </c>
      <c r="E51" s="74"/>
      <c r="F51" s="1">
        <v>4127</v>
      </c>
      <c r="G51" s="1">
        <v>98</v>
      </c>
      <c r="H51" s="140"/>
      <c r="I51" s="13">
        <v>1178</v>
      </c>
      <c r="J51" s="132"/>
    </row>
    <row r="52" spans="1:11" x14ac:dyDescent="0.2">
      <c r="A52" s="93"/>
      <c r="B52" s="93"/>
      <c r="C52" s="81"/>
      <c r="D52" s="81"/>
      <c r="E52" s="81"/>
      <c r="F52" s="81"/>
      <c r="G52" s="118"/>
      <c r="H52" s="118"/>
      <c r="I52" s="132"/>
      <c r="J52" s="132"/>
    </row>
    <row r="53" spans="1:11" x14ac:dyDescent="0.2">
      <c r="A53" s="4">
        <v>38384</v>
      </c>
      <c r="B53" s="120" t="s">
        <v>88</v>
      </c>
      <c r="C53" s="1">
        <v>68164</v>
      </c>
      <c r="D53" s="1">
        <v>10702</v>
      </c>
      <c r="E53" s="74">
        <f>D53-D51</f>
        <v>200</v>
      </c>
      <c r="F53" s="1">
        <v>4150</v>
      </c>
      <c r="G53" s="1">
        <v>102</v>
      </c>
      <c r="H53" s="140">
        <f>G53-G51</f>
        <v>4</v>
      </c>
      <c r="I53" s="13">
        <v>1813</v>
      </c>
      <c r="J53" s="39">
        <f>I53-I51</f>
        <v>635</v>
      </c>
    </row>
    <row r="54" spans="1:11" x14ac:dyDescent="0.2">
      <c r="A54" s="4">
        <v>38412</v>
      </c>
      <c r="B54" s="120" t="s">
        <v>89</v>
      </c>
      <c r="C54" s="1">
        <v>68424</v>
      </c>
      <c r="D54" s="1">
        <v>10859</v>
      </c>
      <c r="E54" s="74">
        <f t="shared" ref="E54:E64" si="0">D54-D53</f>
        <v>157</v>
      </c>
      <c r="F54" s="1">
        <v>4166</v>
      </c>
      <c r="G54" s="1">
        <v>2</v>
      </c>
      <c r="H54" s="140">
        <v>2</v>
      </c>
      <c r="I54" s="13">
        <v>2593</v>
      </c>
      <c r="J54" s="39">
        <f t="shared" ref="J54:J64" si="1">I54-I53</f>
        <v>780</v>
      </c>
    </row>
    <row r="55" spans="1:11" x14ac:dyDescent="0.2">
      <c r="A55" s="4">
        <v>38443</v>
      </c>
      <c r="B55" s="120" t="s">
        <v>90</v>
      </c>
      <c r="C55" s="1">
        <v>68611</v>
      </c>
      <c r="D55" s="1">
        <v>10966</v>
      </c>
      <c r="E55" s="74">
        <f t="shared" si="0"/>
        <v>107</v>
      </c>
      <c r="F55" s="1">
        <v>4175</v>
      </c>
      <c r="G55" s="1">
        <v>2</v>
      </c>
      <c r="H55" s="140">
        <f t="shared" ref="H55:H64" si="2">G55-G54</f>
        <v>0</v>
      </c>
      <c r="I55" s="13">
        <v>3006</v>
      </c>
      <c r="J55" s="39">
        <f t="shared" si="1"/>
        <v>413</v>
      </c>
    </row>
    <row r="56" spans="1:11" x14ac:dyDescent="0.2">
      <c r="A56" s="4">
        <v>38473</v>
      </c>
      <c r="B56" s="120" t="s">
        <v>91</v>
      </c>
      <c r="C56" s="1">
        <v>68811</v>
      </c>
      <c r="D56" s="1">
        <v>11068</v>
      </c>
      <c r="E56" s="74">
        <f t="shared" si="0"/>
        <v>102</v>
      </c>
      <c r="F56" s="1">
        <v>4188</v>
      </c>
      <c r="G56" s="1">
        <v>4</v>
      </c>
      <c r="H56" s="140">
        <f t="shared" si="2"/>
        <v>2</v>
      </c>
      <c r="I56" s="13">
        <v>3242</v>
      </c>
      <c r="J56" s="39">
        <f t="shared" si="1"/>
        <v>236</v>
      </c>
    </row>
    <row r="57" spans="1:11" x14ac:dyDescent="0.2">
      <c r="A57" s="4">
        <v>38504</v>
      </c>
      <c r="B57" s="120" t="s">
        <v>92</v>
      </c>
      <c r="C57" s="1">
        <v>69014</v>
      </c>
      <c r="D57" s="1">
        <v>11162</v>
      </c>
      <c r="E57" s="74">
        <f t="shared" si="0"/>
        <v>94</v>
      </c>
      <c r="F57" s="1">
        <v>4192</v>
      </c>
      <c r="G57" s="1">
        <v>6</v>
      </c>
      <c r="H57" s="140">
        <f t="shared" si="2"/>
        <v>2</v>
      </c>
      <c r="I57" s="13">
        <v>3380</v>
      </c>
      <c r="J57" s="39">
        <f t="shared" si="1"/>
        <v>138</v>
      </c>
    </row>
    <row r="58" spans="1:11" x14ac:dyDescent="0.2">
      <c r="A58" s="4">
        <v>38534</v>
      </c>
      <c r="B58" s="120" t="s">
        <v>93</v>
      </c>
      <c r="C58" s="1">
        <v>69182</v>
      </c>
      <c r="D58" s="1">
        <v>11251</v>
      </c>
      <c r="E58" s="74">
        <f t="shared" si="0"/>
        <v>89</v>
      </c>
      <c r="F58" s="1">
        <v>4198</v>
      </c>
      <c r="G58" s="1">
        <v>8</v>
      </c>
      <c r="H58" s="140">
        <f t="shared" si="2"/>
        <v>2</v>
      </c>
      <c r="I58" s="13">
        <v>3430</v>
      </c>
      <c r="J58" s="39">
        <f t="shared" si="1"/>
        <v>50</v>
      </c>
    </row>
    <row r="59" spans="1:11" x14ac:dyDescent="0.2">
      <c r="A59" s="4">
        <v>38565</v>
      </c>
      <c r="B59" s="121" t="s">
        <v>94</v>
      </c>
      <c r="C59" s="1">
        <v>69377</v>
      </c>
      <c r="D59" s="1">
        <v>11375</v>
      </c>
      <c r="E59" s="74">
        <f t="shared" si="0"/>
        <v>124</v>
      </c>
      <c r="F59" s="1">
        <v>4203</v>
      </c>
      <c r="G59" s="1">
        <v>9</v>
      </c>
      <c r="H59" s="140">
        <f t="shared" si="2"/>
        <v>1</v>
      </c>
      <c r="I59" s="13">
        <v>3440</v>
      </c>
      <c r="J59" s="39">
        <f t="shared" si="1"/>
        <v>10</v>
      </c>
    </row>
    <row r="60" spans="1:11" x14ac:dyDescent="0.2">
      <c r="A60" s="4">
        <v>38596</v>
      </c>
      <c r="B60" s="121" t="s">
        <v>95</v>
      </c>
      <c r="C60" s="1">
        <v>69567</v>
      </c>
      <c r="D60" s="1">
        <v>11447</v>
      </c>
      <c r="E60" s="74">
        <f t="shared" si="0"/>
        <v>72</v>
      </c>
      <c r="F60" s="1">
        <v>4203</v>
      </c>
      <c r="G60" s="1">
        <v>10</v>
      </c>
      <c r="H60" s="140">
        <f t="shared" si="2"/>
        <v>1</v>
      </c>
      <c r="I60" s="13">
        <v>3450</v>
      </c>
      <c r="J60" s="39">
        <f t="shared" si="1"/>
        <v>10</v>
      </c>
    </row>
    <row r="61" spans="1:11" x14ac:dyDescent="0.2">
      <c r="A61" s="4">
        <v>38626</v>
      </c>
      <c r="B61" s="121" t="s">
        <v>96</v>
      </c>
      <c r="C61" s="1">
        <v>69842</v>
      </c>
      <c r="D61" s="1">
        <v>11565</v>
      </c>
      <c r="E61" s="74">
        <f t="shared" si="0"/>
        <v>118</v>
      </c>
      <c r="F61" s="1">
        <v>4216</v>
      </c>
      <c r="G61" s="1">
        <v>19</v>
      </c>
      <c r="H61" s="140">
        <f t="shared" si="2"/>
        <v>9</v>
      </c>
      <c r="I61" s="13">
        <v>3525</v>
      </c>
      <c r="J61" s="39">
        <f t="shared" si="1"/>
        <v>75</v>
      </c>
    </row>
    <row r="62" spans="1:11" x14ac:dyDescent="0.2">
      <c r="A62" s="4">
        <v>38657</v>
      </c>
      <c r="B62" s="121" t="s">
        <v>97</v>
      </c>
      <c r="C62" s="1">
        <v>70169</v>
      </c>
      <c r="D62" s="1">
        <v>11689</v>
      </c>
      <c r="E62" s="74">
        <f t="shared" si="0"/>
        <v>124</v>
      </c>
      <c r="F62" s="1">
        <v>4234</v>
      </c>
      <c r="G62" s="1">
        <v>20</v>
      </c>
      <c r="H62" s="140">
        <f t="shared" si="2"/>
        <v>1</v>
      </c>
      <c r="I62" s="13">
        <v>3753</v>
      </c>
      <c r="J62" s="39">
        <f t="shared" si="1"/>
        <v>228</v>
      </c>
    </row>
    <row r="63" spans="1:11" x14ac:dyDescent="0.2">
      <c r="A63" s="15">
        <v>38687</v>
      </c>
      <c r="B63" s="120" t="s">
        <v>98</v>
      </c>
      <c r="C63" s="14">
        <v>70416</v>
      </c>
      <c r="D63" s="14">
        <v>11818</v>
      </c>
      <c r="E63" s="74">
        <f t="shared" si="0"/>
        <v>129</v>
      </c>
      <c r="F63" s="14">
        <v>4256</v>
      </c>
      <c r="G63" s="14">
        <v>20</v>
      </c>
      <c r="H63" s="140">
        <f t="shared" si="2"/>
        <v>0</v>
      </c>
      <c r="I63" s="19">
        <v>4117</v>
      </c>
      <c r="J63" s="39">
        <f t="shared" si="1"/>
        <v>364</v>
      </c>
    </row>
    <row r="64" spans="1:11" x14ac:dyDescent="0.2">
      <c r="A64" s="4">
        <v>38713</v>
      </c>
      <c r="B64" s="120" t="s">
        <v>99</v>
      </c>
      <c r="C64" s="14">
        <v>70692</v>
      </c>
      <c r="D64" s="14">
        <v>12175</v>
      </c>
      <c r="E64" s="74">
        <f t="shared" si="0"/>
        <v>357</v>
      </c>
      <c r="F64" s="14">
        <v>4282</v>
      </c>
      <c r="G64" s="14">
        <v>20</v>
      </c>
      <c r="H64" s="140">
        <f t="shared" si="2"/>
        <v>0</v>
      </c>
      <c r="I64" s="19">
        <v>4671</v>
      </c>
      <c r="J64" s="39">
        <f t="shared" si="1"/>
        <v>554</v>
      </c>
    </row>
    <row r="65" spans="1:10" x14ac:dyDescent="0.2">
      <c r="A65" s="138">
        <v>2005</v>
      </c>
      <c r="B65" s="542">
        <f>SUM(E65,F65,C65)</f>
        <v>4670</v>
      </c>
      <c r="C65" s="139">
        <f>C64-C51</f>
        <v>2842</v>
      </c>
      <c r="D65" s="81"/>
      <c r="E65" s="139">
        <f>SUM(E53:E64)</f>
        <v>1673</v>
      </c>
      <c r="F65" s="139">
        <f>F64-F51</f>
        <v>155</v>
      </c>
      <c r="G65" s="142" t="s">
        <v>70</v>
      </c>
      <c r="H65" s="143">
        <f>SUM(H53:H64)</f>
        <v>24</v>
      </c>
      <c r="I65" s="145" t="s">
        <v>70</v>
      </c>
      <c r="J65" s="447">
        <f>SUM(J53:J64)</f>
        <v>3493</v>
      </c>
    </row>
    <row r="66" spans="1:10" x14ac:dyDescent="0.2">
      <c r="A66" s="4">
        <v>38747</v>
      </c>
      <c r="B66" s="120" t="s">
        <v>88</v>
      </c>
      <c r="C66" s="1">
        <v>71021</v>
      </c>
      <c r="D66" s="1">
        <v>12429</v>
      </c>
      <c r="E66" s="74">
        <f>D66-D64</f>
        <v>254</v>
      </c>
      <c r="F66" s="1">
        <v>4296</v>
      </c>
      <c r="G66" s="1">
        <v>22</v>
      </c>
      <c r="H66" s="140">
        <f>G66-G64</f>
        <v>2</v>
      </c>
      <c r="I66" s="1">
        <v>5443</v>
      </c>
      <c r="J66" s="39">
        <f>I66-I64</f>
        <v>772</v>
      </c>
    </row>
    <row r="67" spans="1:10" x14ac:dyDescent="0.2">
      <c r="A67" s="4">
        <v>38778</v>
      </c>
      <c r="B67" s="120" t="s">
        <v>89</v>
      </c>
      <c r="C67" s="1">
        <v>71293</v>
      </c>
      <c r="D67" s="1">
        <v>12559</v>
      </c>
      <c r="E67" s="74">
        <f t="shared" ref="E67:E77" si="3">D67-D66</f>
        <v>130</v>
      </c>
      <c r="F67" s="1">
        <v>4316</v>
      </c>
      <c r="G67" s="1">
        <v>24</v>
      </c>
      <c r="H67" s="140">
        <f t="shared" ref="H67:H77" si="4">G67-G66</f>
        <v>2</v>
      </c>
      <c r="I67" s="1">
        <v>6117</v>
      </c>
      <c r="J67" s="39">
        <f t="shared" ref="J67:J77" si="5">I67-I66</f>
        <v>674</v>
      </c>
    </row>
    <row r="68" spans="1:10" x14ac:dyDescent="0.2">
      <c r="A68" s="4">
        <v>38806</v>
      </c>
      <c r="B68" s="120" t="s">
        <v>90</v>
      </c>
      <c r="C68" s="1">
        <v>71597</v>
      </c>
      <c r="D68" s="1">
        <v>12667</v>
      </c>
      <c r="E68" s="74">
        <f t="shared" si="3"/>
        <v>108</v>
      </c>
      <c r="F68" s="1">
        <v>4332</v>
      </c>
      <c r="G68" s="1">
        <v>26</v>
      </c>
      <c r="H68" s="140">
        <f t="shared" si="4"/>
        <v>2</v>
      </c>
      <c r="I68" s="1">
        <v>6650</v>
      </c>
      <c r="J68" s="39">
        <f t="shared" si="5"/>
        <v>533</v>
      </c>
    </row>
    <row r="69" spans="1:10" x14ac:dyDescent="0.2">
      <c r="A69" s="4">
        <v>38832</v>
      </c>
      <c r="B69" s="120" t="s">
        <v>91</v>
      </c>
      <c r="C69" s="1">
        <v>71787</v>
      </c>
      <c r="D69" s="1">
        <v>12767</v>
      </c>
      <c r="E69" s="74">
        <f t="shared" si="3"/>
        <v>100</v>
      </c>
      <c r="F69" s="1">
        <v>4330</v>
      </c>
      <c r="G69" s="1">
        <v>28</v>
      </c>
      <c r="H69" s="140">
        <f t="shared" si="4"/>
        <v>2</v>
      </c>
      <c r="I69" s="1">
        <v>6920</v>
      </c>
      <c r="J69" s="39">
        <f t="shared" si="5"/>
        <v>270</v>
      </c>
    </row>
    <row r="70" spans="1:10" x14ac:dyDescent="0.2">
      <c r="A70" s="4">
        <v>38870</v>
      </c>
      <c r="B70" s="120" t="s">
        <v>92</v>
      </c>
      <c r="C70" s="1">
        <v>72002</v>
      </c>
      <c r="D70" s="1">
        <v>12906</v>
      </c>
      <c r="E70" s="74">
        <f t="shared" si="3"/>
        <v>139</v>
      </c>
      <c r="F70" s="1">
        <v>4366</v>
      </c>
      <c r="G70" s="1">
        <v>29</v>
      </c>
      <c r="H70" s="140">
        <f t="shared" si="4"/>
        <v>1</v>
      </c>
      <c r="I70" s="1">
        <v>7033</v>
      </c>
      <c r="J70" s="39">
        <f t="shared" si="5"/>
        <v>113</v>
      </c>
    </row>
    <row r="71" spans="1:10" x14ac:dyDescent="0.2">
      <c r="A71" s="4">
        <v>38903</v>
      </c>
      <c r="B71" s="120" t="s">
        <v>93</v>
      </c>
      <c r="C71" s="1">
        <v>72591</v>
      </c>
      <c r="D71" s="1">
        <v>12996</v>
      </c>
      <c r="E71" s="74">
        <f t="shared" si="3"/>
        <v>90</v>
      </c>
      <c r="F71" s="1">
        <v>4371</v>
      </c>
      <c r="G71" s="1">
        <v>29</v>
      </c>
      <c r="H71" s="140">
        <f t="shared" si="4"/>
        <v>0</v>
      </c>
      <c r="I71" s="1">
        <v>7104</v>
      </c>
      <c r="J71" s="39">
        <f t="shared" si="5"/>
        <v>71</v>
      </c>
    </row>
    <row r="72" spans="1:10" x14ac:dyDescent="0.2">
      <c r="A72" s="4">
        <v>38925</v>
      </c>
      <c r="B72" s="121" t="s">
        <v>94</v>
      </c>
      <c r="C72" s="1">
        <v>73079</v>
      </c>
      <c r="D72" s="1">
        <v>13092</v>
      </c>
      <c r="E72" s="74">
        <f t="shared" si="3"/>
        <v>96</v>
      </c>
      <c r="F72" s="1">
        <v>4371</v>
      </c>
      <c r="G72" s="1">
        <v>30</v>
      </c>
      <c r="H72" s="140">
        <f t="shared" si="4"/>
        <v>1</v>
      </c>
      <c r="I72" s="1">
        <v>7109</v>
      </c>
      <c r="J72" s="39">
        <f t="shared" si="5"/>
        <v>5</v>
      </c>
    </row>
    <row r="73" spans="1:10" x14ac:dyDescent="0.2">
      <c r="A73" s="4">
        <v>38958</v>
      </c>
      <c r="B73" s="121" t="s">
        <v>95</v>
      </c>
      <c r="C73" s="46" t="s">
        <v>109</v>
      </c>
      <c r="D73" s="1">
        <v>13202</v>
      </c>
      <c r="E73" s="74">
        <f t="shared" si="3"/>
        <v>110</v>
      </c>
      <c r="F73" s="1">
        <v>4375</v>
      </c>
      <c r="G73" s="1">
        <v>30</v>
      </c>
      <c r="H73" s="140">
        <f t="shared" si="4"/>
        <v>0</v>
      </c>
      <c r="I73" s="1">
        <v>7143</v>
      </c>
      <c r="J73" s="39">
        <f t="shared" si="5"/>
        <v>34</v>
      </c>
    </row>
    <row r="74" spans="1:10" x14ac:dyDescent="0.2">
      <c r="A74" s="4">
        <v>38989</v>
      </c>
      <c r="B74" s="121" t="s">
        <v>96</v>
      </c>
      <c r="C74" s="1">
        <v>376</v>
      </c>
      <c r="D74" s="1">
        <v>13315</v>
      </c>
      <c r="E74" s="74">
        <f t="shared" si="3"/>
        <v>113</v>
      </c>
      <c r="F74" s="1">
        <v>4385</v>
      </c>
      <c r="G74" s="1">
        <v>31</v>
      </c>
      <c r="H74" s="140">
        <f t="shared" si="4"/>
        <v>1</v>
      </c>
      <c r="I74" s="1">
        <v>7143</v>
      </c>
      <c r="J74" s="39">
        <f t="shared" si="5"/>
        <v>0</v>
      </c>
    </row>
    <row r="75" spans="1:10" x14ac:dyDescent="0.2">
      <c r="A75" s="4">
        <v>39024</v>
      </c>
      <c r="B75" s="121" t="s">
        <v>97</v>
      </c>
      <c r="C75" s="1">
        <v>785</v>
      </c>
      <c r="D75" s="1">
        <v>13460</v>
      </c>
      <c r="E75" s="74">
        <f t="shared" si="3"/>
        <v>145</v>
      </c>
      <c r="F75" s="1">
        <v>4417</v>
      </c>
      <c r="G75" s="1">
        <v>32</v>
      </c>
      <c r="H75" s="140">
        <f t="shared" si="4"/>
        <v>1</v>
      </c>
      <c r="I75" s="1">
        <v>7266</v>
      </c>
      <c r="J75" s="39">
        <f t="shared" si="5"/>
        <v>123</v>
      </c>
    </row>
    <row r="76" spans="1:10" x14ac:dyDescent="0.2">
      <c r="A76" s="4">
        <v>39063</v>
      </c>
      <c r="B76" s="120" t="s">
        <v>98</v>
      </c>
      <c r="C76" s="1">
        <v>1239</v>
      </c>
      <c r="D76" s="1">
        <v>13706</v>
      </c>
      <c r="E76" s="74">
        <f t="shared" si="3"/>
        <v>246</v>
      </c>
      <c r="F76" s="1">
        <v>4463</v>
      </c>
      <c r="G76" s="1">
        <v>33</v>
      </c>
      <c r="H76" s="140">
        <f t="shared" si="4"/>
        <v>1</v>
      </c>
      <c r="I76" s="1">
        <v>7858</v>
      </c>
      <c r="J76" s="39">
        <f t="shared" si="5"/>
        <v>592</v>
      </c>
    </row>
    <row r="77" spans="1:10" x14ac:dyDescent="0.2">
      <c r="A77" s="4">
        <v>39084</v>
      </c>
      <c r="B77" s="120" t="s">
        <v>99</v>
      </c>
      <c r="C77" s="1">
        <v>1497</v>
      </c>
      <c r="D77" s="1">
        <v>13931</v>
      </c>
      <c r="E77" s="74">
        <f t="shared" si="3"/>
        <v>225</v>
      </c>
      <c r="F77" s="1">
        <v>4478</v>
      </c>
      <c r="G77" s="1">
        <v>37</v>
      </c>
      <c r="H77" s="140">
        <f t="shared" si="4"/>
        <v>4</v>
      </c>
      <c r="I77" s="1">
        <v>8303</v>
      </c>
      <c r="J77" s="39">
        <f t="shared" si="5"/>
        <v>445</v>
      </c>
    </row>
    <row r="78" spans="1:10" x14ac:dyDescent="0.2">
      <c r="A78" s="138">
        <v>2006</v>
      </c>
      <c r="B78" s="543">
        <v>6286</v>
      </c>
      <c r="C78" s="544">
        <v>4334</v>
      </c>
      <c r="D78" s="81"/>
      <c r="E78" s="139">
        <f>SUM(E66:E77)</f>
        <v>1756</v>
      </c>
      <c r="F78" s="139">
        <f>F77-F64</f>
        <v>196</v>
      </c>
      <c r="G78" s="202" t="s">
        <v>70</v>
      </c>
      <c r="H78" s="143">
        <f>SUM(H66:H77)</f>
        <v>17</v>
      </c>
      <c r="I78" s="169" t="s">
        <v>70</v>
      </c>
      <c r="J78" s="447">
        <f>SUM(J66:J77)</f>
        <v>3632</v>
      </c>
    </row>
    <row r="79" spans="1:10" x14ac:dyDescent="0.2">
      <c r="A79" s="4">
        <v>39114</v>
      </c>
      <c r="B79" s="120" t="s">
        <v>88</v>
      </c>
      <c r="C79" s="1">
        <v>1835</v>
      </c>
      <c r="D79" s="1">
        <v>14106</v>
      </c>
      <c r="E79" s="74">
        <f>D79-D77</f>
        <v>175</v>
      </c>
      <c r="F79" s="1">
        <v>4501</v>
      </c>
      <c r="G79" s="1">
        <v>38</v>
      </c>
      <c r="H79" s="140">
        <f>G79-G77</f>
        <v>1</v>
      </c>
      <c r="I79" s="1">
        <v>8830</v>
      </c>
      <c r="J79" s="39">
        <f>I79-I77</f>
        <v>527</v>
      </c>
    </row>
    <row r="80" spans="1:10" x14ac:dyDescent="0.2">
      <c r="A80" s="4">
        <v>39140</v>
      </c>
      <c r="B80" s="120" t="s">
        <v>89</v>
      </c>
      <c r="C80" s="1">
        <v>2149</v>
      </c>
      <c r="D80" s="1">
        <v>14218</v>
      </c>
      <c r="E80" s="74">
        <f>D80-D79</f>
        <v>112</v>
      </c>
      <c r="F80" s="1">
        <v>4523</v>
      </c>
      <c r="G80" s="1">
        <v>38</v>
      </c>
      <c r="H80" s="140">
        <f t="shared" ref="H80:H90" si="6">G80-G79</f>
        <v>0</v>
      </c>
      <c r="I80" s="1">
        <v>9257</v>
      </c>
      <c r="J80" s="39">
        <f t="shared" ref="J80:J90" si="7">I80-I79</f>
        <v>427</v>
      </c>
    </row>
    <row r="81" spans="1:10" x14ac:dyDescent="0.2">
      <c r="A81" s="4">
        <v>39175</v>
      </c>
      <c r="B81" s="120" t="s">
        <v>90</v>
      </c>
      <c r="C81" s="1">
        <v>2581</v>
      </c>
      <c r="D81" s="1">
        <v>14369</v>
      </c>
      <c r="E81" s="74">
        <f t="shared" ref="E81:E90" si="8">D81-D80</f>
        <v>151</v>
      </c>
      <c r="F81" s="1">
        <v>4548</v>
      </c>
      <c r="G81" s="1">
        <v>41</v>
      </c>
      <c r="H81" s="140">
        <f t="shared" si="6"/>
        <v>3</v>
      </c>
      <c r="I81" s="1">
        <v>9728</v>
      </c>
      <c r="J81" s="39">
        <f t="shared" si="7"/>
        <v>471</v>
      </c>
    </row>
    <row r="82" spans="1:10" x14ac:dyDescent="0.2">
      <c r="A82" s="4">
        <v>39204</v>
      </c>
      <c r="B82" s="120" t="s">
        <v>91</v>
      </c>
      <c r="C82" s="1">
        <v>3024</v>
      </c>
      <c r="D82" s="1">
        <v>14482</v>
      </c>
      <c r="E82" s="74">
        <f t="shared" si="8"/>
        <v>113</v>
      </c>
      <c r="F82" s="1">
        <v>4567</v>
      </c>
      <c r="G82" s="1">
        <v>50</v>
      </c>
      <c r="H82" s="140">
        <f t="shared" si="6"/>
        <v>9</v>
      </c>
      <c r="I82" s="1">
        <v>9885</v>
      </c>
      <c r="J82" s="39">
        <f t="shared" si="7"/>
        <v>157</v>
      </c>
    </row>
    <row r="83" spans="1:10" x14ac:dyDescent="0.2">
      <c r="A83" s="4">
        <v>39246</v>
      </c>
      <c r="B83" s="120" t="s">
        <v>92</v>
      </c>
      <c r="C83" s="1">
        <v>4856</v>
      </c>
      <c r="D83" s="1">
        <v>14641</v>
      </c>
      <c r="E83" s="74">
        <f t="shared" si="8"/>
        <v>159</v>
      </c>
      <c r="F83" s="1">
        <v>4585</v>
      </c>
      <c r="G83" s="1">
        <v>53</v>
      </c>
      <c r="H83" s="140">
        <f t="shared" si="6"/>
        <v>3</v>
      </c>
      <c r="I83" s="1">
        <v>10021</v>
      </c>
      <c r="J83" s="39">
        <f t="shared" si="7"/>
        <v>136</v>
      </c>
    </row>
    <row r="84" spans="1:10" x14ac:dyDescent="0.2">
      <c r="A84" s="4">
        <v>39266</v>
      </c>
      <c r="B84" s="120" t="s">
        <v>93</v>
      </c>
      <c r="C84" s="1">
        <v>5217</v>
      </c>
      <c r="D84" s="1">
        <v>14707</v>
      </c>
      <c r="E84" s="74">
        <f t="shared" si="8"/>
        <v>66</v>
      </c>
      <c r="F84" s="1">
        <v>4592</v>
      </c>
      <c r="G84" s="1">
        <v>54</v>
      </c>
      <c r="H84" s="140">
        <f t="shared" si="6"/>
        <v>1</v>
      </c>
      <c r="I84" s="1">
        <v>10062</v>
      </c>
      <c r="J84" s="39">
        <f t="shared" si="7"/>
        <v>41</v>
      </c>
    </row>
    <row r="85" spans="1:10" x14ac:dyDescent="0.2">
      <c r="A85" s="4">
        <v>39296</v>
      </c>
      <c r="B85" s="121" t="s">
        <v>94</v>
      </c>
      <c r="C85" s="1">
        <v>5728</v>
      </c>
      <c r="D85" s="1">
        <v>14803</v>
      </c>
      <c r="E85" s="74">
        <f t="shared" si="8"/>
        <v>96</v>
      </c>
      <c r="F85" s="1">
        <v>4602</v>
      </c>
      <c r="G85" s="1">
        <v>58</v>
      </c>
      <c r="H85" s="140">
        <f t="shared" si="6"/>
        <v>4</v>
      </c>
      <c r="I85" s="1">
        <v>10133</v>
      </c>
      <c r="J85" s="39">
        <f t="shared" si="7"/>
        <v>71</v>
      </c>
    </row>
    <row r="86" spans="1:10" x14ac:dyDescent="0.2">
      <c r="A86" s="4">
        <v>39328</v>
      </c>
      <c r="B86" s="121" t="s">
        <v>95</v>
      </c>
      <c r="C86" s="1">
        <v>6300</v>
      </c>
      <c r="D86" s="1">
        <v>14917</v>
      </c>
      <c r="E86" s="74">
        <f t="shared" si="8"/>
        <v>114</v>
      </c>
      <c r="F86" s="1">
        <v>4605</v>
      </c>
      <c r="G86" s="1">
        <v>59</v>
      </c>
      <c r="H86" s="140">
        <f t="shared" si="6"/>
        <v>1</v>
      </c>
      <c r="I86" s="1">
        <v>10217</v>
      </c>
      <c r="J86" s="39">
        <f t="shared" si="7"/>
        <v>84</v>
      </c>
    </row>
    <row r="87" spans="1:10" x14ac:dyDescent="0.2">
      <c r="A87" s="4">
        <v>39356</v>
      </c>
      <c r="B87" s="121" t="s">
        <v>96</v>
      </c>
      <c r="C87" s="1">
        <v>6773</v>
      </c>
      <c r="D87" s="1">
        <v>15027</v>
      </c>
      <c r="E87" s="74">
        <f t="shared" si="8"/>
        <v>110</v>
      </c>
      <c r="F87" s="1">
        <v>4623</v>
      </c>
      <c r="G87" s="1">
        <v>60</v>
      </c>
      <c r="H87" s="140">
        <f t="shared" si="6"/>
        <v>1</v>
      </c>
      <c r="I87" s="1">
        <v>10327</v>
      </c>
      <c r="J87" s="39">
        <f t="shared" si="7"/>
        <v>110</v>
      </c>
    </row>
    <row r="88" spans="1:10" x14ac:dyDescent="0.2">
      <c r="A88" s="4">
        <v>39389</v>
      </c>
      <c r="B88" s="121" t="s">
        <v>97</v>
      </c>
      <c r="C88" s="1">
        <v>7285</v>
      </c>
      <c r="D88" s="1">
        <v>15162</v>
      </c>
      <c r="E88" s="74">
        <f t="shared" si="8"/>
        <v>135</v>
      </c>
      <c r="F88" s="1">
        <v>4644</v>
      </c>
      <c r="G88" s="1">
        <v>62</v>
      </c>
      <c r="H88" s="140">
        <f t="shared" si="6"/>
        <v>2</v>
      </c>
      <c r="I88" s="1">
        <v>10587</v>
      </c>
      <c r="J88" s="39">
        <f t="shared" si="7"/>
        <v>260</v>
      </c>
    </row>
    <row r="89" spans="1:10" x14ac:dyDescent="0.2">
      <c r="A89" s="4">
        <v>39416</v>
      </c>
      <c r="B89" s="120" t="s">
        <v>98</v>
      </c>
      <c r="C89" s="1">
        <v>7685</v>
      </c>
      <c r="D89" s="1">
        <v>15294</v>
      </c>
      <c r="E89" s="74">
        <f t="shared" si="8"/>
        <v>132</v>
      </c>
      <c r="F89" s="1">
        <v>4672</v>
      </c>
      <c r="G89" s="1">
        <v>63</v>
      </c>
      <c r="H89" s="140">
        <f t="shared" si="6"/>
        <v>1</v>
      </c>
      <c r="I89" s="1">
        <v>10952</v>
      </c>
      <c r="J89" s="39">
        <f t="shared" si="7"/>
        <v>365</v>
      </c>
    </row>
    <row r="90" spans="1:10" x14ac:dyDescent="0.2">
      <c r="A90" s="4">
        <v>39449</v>
      </c>
      <c r="B90" s="120" t="s">
        <v>99</v>
      </c>
      <c r="C90" s="1">
        <v>8128</v>
      </c>
      <c r="D90" s="1">
        <v>15632</v>
      </c>
      <c r="E90" s="74">
        <f t="shared" si="8"/>
        <v>338</v>
      </c>
      <c r="F90" s="1">
        <v>4693</v>
      </c>
      <c r="G90" s="1">
        <v>63</v>
      </c>
      <c r="H90" s="140">
        <f t="shared" si="6"/>
        <v>0</v>
      </c>
      <c r="I90" s="1">
        <v>11530</v>
      </c>
      <c r="J90" s="39">
        <f t="shared" si="7"/>
        <v>578</v>
      </c>
    </row>
    <row r="91" spans="1:10" x14ac:dyDescent="0.2">
      <c r="A91" s="138">
        <v>2007</v>
      </c>
      <c r="B91" s="542">
        <f>SUM(E91,F91,C91)</f>
        <v>8547</v>
      </c>
      <c r="C91" s="139">
        <f>C90-C77</f>
        <v>6631</v>
      </c>
      <c r="D91" s="81"/>
      <c r="E91" s="139">
        <f>SUM(E79:E90)</f>
        <v>1701</v>
      </c>
      <c r="F91" s="139">
        <f>F90-F77</f>
        <v>215</v>
      </c>
      <c r="G91" s="202" t="s">
        <v>70</v>
      </c>
      <c r="H91" s="143">
        <f>SUM(H79:H90)</f>
        <v>26</v>
      </c>
      <c r="I91" s="169" t="s">
        <v>70</v>
      </c>
      <c r="J91" s="447">
        <f>SUM(J79:J90)</f>
        <v>3227</v>
      </c>
    </row>
    <row r="92" spans="1:10" x14ac:dyDescent="0.2">
      <c r="A92" s="4">
        <v>39478</v>
      </c>
      <c r="B92" s="120" t="s">
        <v>88</v>
      </c>
      <c r="C92" s="1">
        <v>8462</v>
      </c>
      <c r="D92" s="1">
        <v>15793</v>
      </c>
      <c r="E92" s="74">
        <f>D92-D90</f>
        <v>161</v>
      </c>
      <c r="F92" s="1">
        <v>4717</v>
      </c>
      <c r="G92" s="1">
        <v>66</v>
      </c>
      <c r="H92" s="140">
        <f>G92-G90</f>
        <v>3</v>
      </c>
      <c r="I92" s="1">
        <v>12002</v>
      </c>
      <c r="J92" s="39">
        <f>I92-I90</f>
        <v>472</v>
      </c>
    </row>
    <row r="93" spans="1:10" x14ac:dyDescent="0.2">
      <c r="A93" s="4">
        <v>39506</v>
      </c>
      <c r="B93" s="120" t="s">
        <v>89</v>
      </c>
      <c r="C93" s="1">
        <v>8834</v>
      </c>
      <c r="D93" s="1">
        <v>15926</v>
      </c>
      <c r="E93" s="74">
        <f t="shared" ref="E93:E103" si="9">D93-D92</f>
        <v>133</v>
      </c>
      <c r="F93" s="1">
        <v>4737</v>
      </c>
      <c r="G93" s="1">
        <v>68</v>
      </c>
      <c r="H93" s="140">
        <f t="shared" ref="H93:H103" si="10">G93-G92</f>
        <v>2</v>
      </c>
      <c r="I93" s="1">
        <v>12419</v>
      </c>
      <c r="J93" s="39">
        <f t="shared" ref="J93:J103" si="11">I93-I92</f>
        <v>417</v>
      </c>
    </row>
    <row r="94" spans="1:10" x14ac:dyDescent="0.2">
      <c r="A94" s="4">
        <v>39538</v>
      </c>
      <c r="B94" s="120" t="s">
        <v>90</v>
      </c>
      <c r="C94" s="1">
        <v>9272</v>
      </c>
      <c r="D94" s="1">
        <v>16058</v>
      </c>
      <c r="E94" s="74">
        <f t="shared" si="9"/>
        <v>132</v>
      </c>
      <c r="F94" s="1">
        <v>4768</v>
      </c>
      <c r="G94" s="1">
        <v>70</v>
      </c>
      <c r="H94" s="140">
        <f t="shared" si="10"/>
        <v>2</v>
      </c>
      <c r="I94" s="1">
        <v>12765</v>
      </c>
      <c r="J94" s="39">
        <f t="shared" si="11"/>
        <v>346</v>
      </c>
    </row>
    <row r="95" spans="1:10" x14ac:dyDescent="0.2">
      <c r="A95" s="4">
        <v>39567</v>
      </c>
      <c r="B95" s="120" t="s">
        <v>91</v>
      </c>
      <c r="C95" s="1">
        <v>9684</v>
      </c>
      <c r="D95" s="1">
        <v>16178</v>
      </c>
      <c r="E95" s="74">
        <f t="shared" si="9"/>
        <v>120</v>
      </c>
      <c r="F95" s="1">
        <v>4791</v>
      </c>
      <c r="G95" s="1">
        <v>72</v>
      </c>
      <c r="H95" s="140">
        <f t="shared" si="10"/>
        <v>2</v>
      </c>
      <c r="I95" s="1">
        <v>13046</v>
      </c>
      <c r="J95" s="39">
        <f t="shared" si="11"/>
        <v>281</v>
      </c>
    </row>
    <row r="96" spans="1:10" x14ac:dyDescent="0.2">
      <c r="A96" s="4">
        <v>39602</v>
      </c>
      <c r="B96" s="120" t="s">
        <v>92</v>
      </c>
      <c r="C96" s="1">
        <v>10191</v>
      </c>
      <c r="D96" s="1">
        <v>16258</v>
      </c>
      <c r="E96" s="74">
        <f t="shared" si="9"/>
        <v>80</v>
      </c>
      <c r="F96" s="1">
        <v>4801</v>
      </c>
      <c r="G96" s="1">
        <v>73</v>
      </c>
      <c r="H96" s="140">
        <f t="shared" si="10"/>
        <v>1</v>
      </c>
      <c r="I96" s="1">
        <v>13118</v>
      </c>
      <c r="J96" s="39">
        <f t="shared" si="11"/>
        <v>72</v>
      </c>
    </row>
    <row r="97" spans="1:10" x14ac:dyDescent="0.2">
      <c r="A97" s="4">
        <v>39629</v>
      </c>
      <c r="B97" s="120" t="s">
        <v>93</v>
      </c>
      <c r="C97" s="1">
        <v>10622</v>
      </c>
      <c r="D97" s="1">
        <v>16294</v>
      </c>
      <c r="E97" s="74">
        <f t="shared" si="9"/>
        <v>36</v>
      </c>
      <c r="F97" s="1">
        <v>4809</v>
      </c>
      <c r="G97" s="1">
        <v>75</v>
      </c>
      <c r="H97" s="140">
        <f t="shared" si="10"/>
        <v>2</v>
      </c>
      <c r="I97" s="1">
        <v>13118</v>
      </c>
      <c r="J97" s="39">
        <f t="shared" si="11"/>
        <v>0</v>
      </c>
    </row>
    <row r="98" spans="1:10" x14ac:dyDescent="0.2">
      <c r="A98" s="4">
        <v>39660</v>
      </c>
      <c r="B98" s="121" t="s">
        <v>94</v>
      </c>
      <c r="C98" s="1">
        <v>11112</v>
      </c>
      <c r="D98" s="1">
        <v>16333</v>
      </c>
      <c r="E98" s="74">
        <f t="shared" si="9"/>
        <v>39</v>
      </c>
      <c r="F98" s="1">
        <v>4817</v>
      </c>
      <c r="G98" s="1">
        <v>76</v>
      </c>
      <c r="H98" s="140">
        <f t="shared" si="10"/>
        <v>1</v>
      </c>
      <c r="I98" s="1">
        <v>13118</v>
      </c>
      <c r="J98" s="39">
        <f t="shared" si="11"/>
        <v>0</v>
      </c>
    </row>
    <row r="99" spans="1:10" x14ac:dyDescent="0.2">
      <c r="A99" s="4">
        <v>39692</v>
      </c>
      <c r="B99" s="121" t="s">
        <v>95</v>
      </c>
      <c r="C99" s="1">
        <v>11659</v>
      </c>
      <c r="D99" s="1">
        <v>16387</v>
      </c>
      <c r="E99" s="74">
        <f t="shared" si="9"/>
        <v>54</v>
      </c>
      <c r="F99" s="1">
        <v>4822</v>
      </c>
      <c r="G99" s="1">
        <v>77</v>
      </c>
      <c r="H99" s="140">
        <f t="shared" si="10"/>
        <v>1</v>
      </c>
      <c r="I99" s="1">
        <v>13118</v>
      </c>
      <c r="J99" s="39">
        <f t="shared" si="11"/>
        <v>0</v>
      </c>
    </row>
    <row r="100" spans="1:10" x14ac:dyDescent="0.2">
      <c r="A100" s="4">
        <v>39722</v>
      </c>
      <c r="B100" s="121" t="s">
        <v>96</v>
      </c>
      <c r="C100" s="1">
        <v>12206</v>
      </c>
      <c r="D100" s="1">
        <v>16499</v>
      </c>
      <c r="E100" s="74">
        <f t="shared" si="9"/>
        <v>112</v>
      </c>
      <c r="F100" s="1">
        <v>4839</v>
      </c>
      <c r="G100" s="1">
        <v>81</v>
      </c>
      <c r="H100" s="140">
        <f t="shared" si="10"/>
        <v>4</v>
      </c>
      <c r="I100" s="1">
        <v>13241</v>
      </c>
      <c r="J100" s="39">
        <f t="shared" si="11"/>
        <v>123</v>
      </c>
    </row>
    <row r="101" spans="1:10" x14ac:dyDescent="0.2">
      <c r="A101" s="4">
        <v>39755</v>
      </c>
      <c r="B101" s="121" t="s">
        <v>97</v>
      </c>
      <c r="C101" s="1">
        <v>12771</v>
      </c>
      <c r="D101" s="1">
        <v>16643</v>
      </c>
      <c r="E101" s="74">
        <f t="shared" si="9"/>
        <v>144</v>
      </c>
      <c r="F101" s="1">
        <v>4872</v>
      </c>
      <c r="G101" s="1">
        <v>84</v>
      </c>
      <c r="H101" s="140">
        <f t="shared" si="10"/>
        <v>3</v>
      </c>
      <c r="I101" s="1">
        <v>13551</v>
      </c>
      <c r="J101" s="39">
        <f t="shared" si="11"/>
        <v>310</v>
      </c>
    </row>
    <row r="102" spans="1:10" x14ac:dyDescent="0.2">
      <c r="A102" s="4">
        <v>39784</v>
      </c>
      <c r="B102" s="120" t="s">
        <v>98</v>
      </c>
      <c r="C102" s="1">
        <v>13195</v>
      </c>
      <c r="D102" s="1">
        <v>16789</v>
      </c>
      <c r="E102" s="74">
        <f t="shared" si="9"/>
        <v>146</v>
      </c>
      <c r="F102" s="1">
        <v>4903</v>
      </c>
      <c r="G102" s="1">
        <v>88</v>
      </c>
      <c r="H102" s="140">
        <f t="shared" si="10"/>
        <v>4</v>
      </c>
      <c r="I102" s="1">
        <v>13948</v>
      </c>
      <c r="J102" s="39">
        <f t="shared" si="11"/>
        <v>397</v>
      </c>
    </row>
    <row r="103" spans="1:10" x14ac:dyDescent="0.2">
      <c r="A103" s="4">
        <v>39818</v>
      </c>
      <c r="B103" s="120" t="s">
        <v>99</v>
      </c>
      <c r="C103" s="1">
        <v>13834</v>
      </c>
      <c r="D103" s="1">
        <v>17160</v>
      </c>
      <c r="E103" s="74">
        <f t="shared" si="9"/>
        <v>371</v>
      </c>
      <c r="F103" s="1">
        <v>4934</v>
      </c>
      <c r="G103" s="1">
        <v>92</v>
      </c>
      <c r="H103" s="140">
        <f t="shared" si="10"/>
        <v>4</v>
      </c>
      <c r="I103" s="1">
        <v>14602</v>
      </c>
      <c r="J103" s="39">
        <f t="shared" si="11"/>
        <v>654</v>
      </c>
    </row>
    <row r="104" spans="1:10" x14ac:dyDescent="0.2">
      <c r="A104" s="134">
        <v>2008</v>
      </c>
      <c r="B104" s="542">
        <f>SUM(E104,F104,C104)</f>
        <v>7475</v>
      </c>
      <c r="C104" s="139">
        <f>C103-C90</f>
        <v>5706</v>
      </c>
      <c r="D104" s="81"/>
      <c r="E104" s="139">
        <f>SUM(E92:E103)</f>
        <v>1528</v>
      </c>
      <c r="F104" s="139">
        <f>F103-F90</f>
        <v>241</v>
      </c>
      <c r="G104" s="202" t="s">
        <v>70</v>
      </c>
      <c r="H104" s="143">
        <f>SUM(H92:H103)</f>
        <v>29</v>
      </c>
      <c r="I104" s="169" t="s">
        <v>70</v>
      </c>
      <c r="J104" s="447">
        <f>SUM(J92:J103)</f>
        <v>3072</v>
      </c>
    </row>
    <row r="105" spans="1:10" x14ac:dyDescent="0.2">
      <c r="A105" s="4">
        <v>39846</v>
      </c>
      <c r="B105" s="120" t="s">
        <v>88</v>
      </c>
      <c r="C105" s="1">
        <v>14319</v>
      </c>
      <c r="D105" s="1">
        <v>17309</v>
      </c>
      <c r="E105" s="74">
        <f>D105-D103</f>
        <v>149</v>
      </c>
      <c r="F105" s="1">
        <v>4975</v>
      </c>
      <c r="G105" s="1">
        <v>96</v>
      </c>
      <c r="H105" s="140">
        <f>G105-G103</f>
        <v>4</v>
      </c>
      <c r="I105" s="1">
        <v>15251</v>
      </c>
      <c r="J105" s="39">
        <f>I105-I103</f>
        <v>649</v>
      </c>
    </row>
    <row r="106" spans="1:10" x14ac:dyDescent="0.2">
      <c r="A106" s="4">
        <v>39874</v>
      </c>
      <c r="B106" s="120" t="s">
        <v>89</v>
      </c>
      <c r="C106" s="1">
        <v>14696</v>
      </c>
      <c r="D106" s="1">
        <v>17434</v>
      </c>
      <c r="E106" s="74">
        <f t="shared" ref="E106:E116" si="12">D106-D105</f>
        <v>125</v>
      </c>
      <c r="F106" s="1">
        <v>5007</v>
      </c>
      <c r="G106" s="1">
        <v>98</v>
      </c>
      <c r="H106" s="140">
        <f t="shared" ref="H106:H116" si="13">G106-G105</f>
        <v>2</v>
      </c>
      <c r="I106" s="1">
        <v>15823</v>
      </c>
      <c r="J106" s="39">
        <f t="shared" ref="J106:J116" si="14">I106-I105</f>
        <v>572</v>
      </c>
    </row>
    <row r="107" spans="1:10" x14ac:dyDescent="0.2">
      <c r="A107" s="4">
        <v>39905</v>
      </c>
      <c r="B107" s="120" t="s">
        <v>90</v>
      </c>
      <c r="C107" s="1">
        <v>15141</v>
      </c>
      <c r="D107" s="1">
        <v>17507</v>
      </c>
      <c r="E107" s="74">
        <f t="shared" si="12"/>
        <v>73</v>
      </c>
      <c r="F107" s="1">
        <v>5043</v>
      </c>
      <c r="G107" s="1">
        <v>100</v>
      </c>
      <c r="H107" s="140">
        <f t="shared" si="13"/>
        <v>2</v>
      </c>
      <c r="I107" s="1">
        <v>16303</v>
      </c>
      <c r="J107" s="39">
        <f t="shared" si="14"/>
        <v>480</v>
      </c>
    </row>
    <row r="108" spans="1:10" x14ac:dyDescent="0.2">
      <c r="A108" s="4">
        <v>39937</v>
      </c>
      <c r="B108" s="120" t="s">
        <v>91</v>
      </c>
      <c r="C108" s="1">
        <v>15543</v>
      </c>
      <c r="D108" s="1">
        <v>17699</v>
      </c>
      <c r="E108" s="74">
        <f t="shared" si="12"/>
        <v>192</v>
      </c>
      <c r="F108" s="1">
        <v>5059</v>
      </c>
      <c r="G108" s="1">
        <v>103</v>
      </c>
      <c r="H108" s="140">
        <f t="shared" si="13"/>
        <v>3</v>
      </c>
      <c r="I108" s="1">
        <v>16514</v>
      </c>
      <c r="J108" s="39">
        <f t="shared" si="14"/>
        <v>211</v>
      </c>
    </row>
    <row r="109" spans="1:10" x14ac:dyDescent="0.2">
      <c r="A109" s="4">
        <v>39966</v>
      </c>
      <c r="B109" s="120" t="s">
        <v>92</v>
      </c>
      <c r="C109" s="1">
        <v>16081</v>
      </c>
      <c r="D109" s="1">
        <v>17838</v>
      </c>
      <c r="E109" s="74">
        <f t="shared" si="12"/>
        <v>139</v>
      </c>
      <c r="F109" s="1">
        <v>5079</v>
      </c>
      <c r="G109" s="1">
        <v>108</v>
      </c>
      <c r="H109" s="140">
        <f t="shared" si="13"/>
        <v>5</v>
      </c>
      <c r="I109" s="1">
        <v>16638</v>
      </c>
      <c r="J109" s="39">
        <f t="shared" si="14"/>
        <v>124</v>
      </c>
    </row>
    <row r="110" spans="1:10" x14ac:dyDescent="0.2">
      <c r="A110" s="4">
        <v>39997</v>
      </c>
      <c r="B110" s="120" t="s">
        <v>93</v>
      </c>
      <c r="C110" s="1">
        <v>16771</v>
      </c>
      <c r="D110" s="1">
        <v>17967</v>
      </c>
      <c r="E110" s="74">
        <f t="shared" si="12"/>
        <v>129</v>
      </c>
      <c r="F110" s="1">
        <v>5095</v>
      </c>
      <c r="G110" s="1">
        <v>110</v>
      </c>
      <c r="H110" s="140">
        <f t="shared" si="13"/>
        <v>2</v>
      </c>
      <c r="I110" s="1">
        <v>16747</v>
      </c>
      <c r="J110" s="39">
        <f t="shared" si="14"/>
        <v>109</v>
      </c>
    </row>
    <row r="111" spans="1:10" x14ac:dyDescent="0.2">
      <c r="A111" s="4">
        <v>40028</v>
      </c>
      <c r="B111" s="121" t="s">
        <v>94</v>
      </c>
      <c r="C111" s="1">
        <v>17421</v>
      </c>
      <c r="D111" s="1">
        <v>18083</v>
      </c>
      <c r="E111" s="74">
        <f t="shared" si="12"/>
        <v>116</v>
      </c>
      <c r="F111" s="1">
        <v>5110</v>
      </c>
      <c r="G111" s="1">
        <v>112</v>
      </c>
      <c r="H111" s="140">
        <f t="shared" si="13"/>
        <v>2</v>
      </c>
      <c r="I111" s="1">
        <v>16826</v>
      </c>
      <c r="J111" s="39">
        <f t="shared" si="14"/>
        <v>79</v>
      </c>
    </row>
    <row r="112" spans="1:10" x14ac:dyDescent="0.2">
      <c r="A112" s="4">
        <v>40058</v>
      </c>
      <c r="B112" s="121" t="s">
        <v>95</v>
      </c>
      <c r="C112" s="1">
        <v>17985</v>
      </c>
      <c r="D112" s="1">
        <v>18194</v>
      </c>
      <c r="E112" s="74">
        <f t="shared" si="12"/>
        <v>111</v>
      </c>
      <c r="F112" s="1">
        <v>5113</v>
      </c>
      <c r="G112" s="1">
        <v>113</v>
      </c>
      <c r="H112" s="140">
        <f t="shared" si="13"/>
        <v>1</v>
      </c>
      <c r="I112" s="1">
        <v>16866</v>
      </c>
      <c r="J112" s="39">
        <f t="shared" si="14"/>
        <v>40</v>
      </c>
    </row>
    <row r="113" spans="1:11" x14ac:dyDescent="0.2">
      <c r="A113" s="4">
        <v>40088</v>
      </c>
      <c r="B113" s="121" t="s">
        <v>96</v>
      </c>
      <c r="C113" s="1">
        <v>18745</v>
      </c>
      <c r="D113" s="1">
        <v>18313</v>
      </c>
      <c r="E113" s="74">
        <f t="shared" si="12"/>
        <v>119</v>
      </c>
      <c r="F113" s="1">
        <v>5122</v>
      </c>
      <c r="G113" s="1">
        <v>116</v>
      </c>
      <c r="H113" s="140">
        <f t="shared" si="13"/>
        <v>3</v>
      </c>
      <c r="I113" s="1">
        <v>16919</v>
      </c>
      <c r="J113" s="39">
        <f t="shared" si="14"/>
        <v>53</v>
      </c>
    </row>
    <row r="114" spans="1:11" x14ac:dyDescent="0.2">
      <c r="A114" s="4">
        <v>40119</v>
      </c>
      <c r="B114" s="121" t="s">
        <v>97</v>
      </c>
      <c r="C114" s="1">
        <v>19468</v>
      </c>
      <c r="D114" s="1">
        <v>18453</v>
      </c>
      <c r="E114" s="74">
        <f t="shared" si="12"/>
        <v>140</v>
      </c>
      <c r="F114" s="1">
        <v>5152</v>
      </c>
      <c r="G114" s="1">
        <v>122</v>
      </c>
      <c r="H114" s="140">
        <f t="shared" si="13"/>
        <v>6</v>
      </c>
      <c r="I114" s="1">
        <v>17235</v>
      </c>
      <c r="J114" s="39">
        <f t="shared" si="14"/>
        <v>316</v>
      </c>
    </row>
    <row r="115" spans="1:11" x14ac:dyDescent="0.2">
      <c r="A115" s="4">
        <v>40148</v>
      </c>
      <c r="B115" s="120" t="s">
        <v>98</v>
      </c>
      <c r="C115" s="1">
        <v>20155</v>
      </c>
      <c r="D115" s="1">
        <v>18611</v>
      </c>
      <c r="E115" s="74">
        <f t="shared" si="12"/>
        <v>158</v>
      </c>
      <c r="F115" s="1">
        <v>5187</v>
      </c>
      <c r="G115" s="1">
        <v>126</v>
      </c>
      <c r="H115" s="140">
        <f t="shared" si="13"/>
        <v>4</v>
      </c>
      <c r="I115" s="1">
        <v>17637</v>
      </c>
      <c r="J115" s="39">
        <f t="shared" si="14"/>
        <v>402</v>
      </c>
    </row>
    <row r="116" spans="1:11" x14ac:dyDescent="0.2">
      <c r="A116" s="4">
        <v>40177</v>
      </c>
      <c r="B116" s="120" t="s">
        <v>99</v>
      </c>
      <c r="C116" s="1">
        <v>20805</v>
      </c>
      <c r="D116" s="1">
        <v>18915</v>
      </c>
      <c r="E116" s="74">
        <f t="shared" si="12"/>
        <v>304</v>
      </c>
      <c r="F116" s="1">
        <v>5223</v>
      </c>
      <c r="G116" s="1">
        <v>129</v>
      </c>
      <c r="H116" s="140">
        <f t="shared" si="13"/>
        <v>3</v>
      </c>
      <c r="I116" s="1">
        <v>18238</v>
      </c>
      <c r="J116" s="39">
        <f t="shared" si="14"/>
        <v>601</v>
      </c>
    </row>
    <row r="117" spans="1:11" x14ac:dyDescent="0.2">
      <c r="A117" s="134">
        <v>2009</v>
      </c>
      <c r="B117" s="542">
        <f>SUM(E117,F117,C117)</f>
        <v>9015</v>
      </c>
      <c r="C117" s="139">
        <f>C116-C103</f>
        <v>6971</v>
      </c>
      <c r="D117" s="81"/>
      <c r="E117" s="139">
        <f>SUM(E105:E116)</f>
        <v>1755</v>
      </c>
      <c r="F117" s="139">
        <f>F116-F103</f>
        <v>289</v>
      </c>
      <c r="G117" s="202" t="s">
        <v>70</v>
      </c>
      <c r="H117" s="143">
        <f>SUM(H105:H116)</f>
        <v>37</v>
      </c>
      <c r="I117" s="169" t="s">
        <v>70</v>
      </c>
      <c r="J117" s="447">
        <f>SUM(J105:J116)</f>
        <v>3636</v>
      </c>
    </row>
    <row r="118" spans="1:11" x14ac:dyDescent="0.2">
      <c r="A118" s="4">
        <v>40210</v>
      </c>
      <c r="B118" s="120" t="s">
        <v>88</v>
      </c>
      <c r="C118" s="1">
        <v>21372</v>
      </c>
      <c r="D118" s="1">
        <v>19119</v>
      </c>
      <c r="E118" s="74">
        <f>D118-D116</f>
        <v>204</v>
      </c>
      <c r="F118" s="1">
        <v>5263</v>
      </c>
      <c r="G118" s="1">
        <v>132</v>
      </c>
      <c r="H118" s="140">
        <f>G118-G116</f>
        <v>3</v>
      </c>
      <c r="I118" s="1">
        <v>18984</v>
      </c>
      <c r="J118" s="39">
        <f>I118-I116</f>
        <v>746</v>
      </c>
    </row>
    <row r="119" spans="1:11" x14ac:dyDescent="0.2">
      <c r="A119" s="4">
        <v>40238</v>
      </c>
      <c r="B119" s="120" t="s">
        <v>89</v>
      </c>
      <c r="C119" s="1">
        <v>21837</v>
      </c>
      <c r="D119" s="1">
        <v>19256</v>
      </c>
      <c r="E119" s="74">
        <f t="shared" ref="E119:E129" si="15">D119-D118</f>
        <v>137</v>
      </c>
      <c r="F119" s="1">
        <v>5291</v>
      </c>
      <c r="G119" s="1">
        <v>137</v>
      </c>
      <c r="H119" s="140">
        <f t="shared" ref="H119:H129" si="16">G119-G118</f>
        <v>5</v>
      </c>
      <c r="I119" s="1">
        <v>19515</v>
      </c>
      <c r="J119" s="39">
        <f t="shared" ref="J119:J129" si="17">I119-I118</f>
        <v>531</v>
      </c>
      <c r="K119" s="391" t="s">
        <v>219</v>
      </c>
    </row>
    <row r="120" spans="1:11" x14ac:dyDescent="0.2">
      <c r="A120" s="4">
        <v>40269</v>
      </c>
      <c r="B120" s="120" t="s">
        <v>90</v>
      </c>
      <c r="C120" s="1">
        <v>22403</v>
      </c>
      <c r="D120" s="1">
        <v>19394</v>
      </c>
      <c r="E120" s="74">
        <f t="shared" si="15"/>
        <v>138</v>
      </c>
      <c r="F120" s="1">
        <v>5332</v>
      </c>
      <c r="G120" s="1">
        <v>142</v>
      </c>
      <c r="H120" s="140">
        <f t="shared" si="16"/>
        <v>5</v>
      </c>
      <c r="I120" s="1">
        <v>19961</v>
      </c>
      <c r="J120" s="39">
        <f t="shared" si="17"/>
        <v>446</v>
      </c>
    </row>
    <row r="121" spans="1:11" x14ac:dyDescent="0.2">
      <c r="A121" s="4">
        <v>40298</v>
      </c>
      <c r="B121" s="120" t="s">
        <v>91</v>
      </c>
      <c r="C121" s="1">
        <v>22881</v>
      </c>
      <c r="D121" s="1">
        <v>19512</v>
      </c>
      <c r="E121" s="74">
        <f t="shared" si="15"/>
        <v>118</v>
      </c>
      <c r="F121" s="1">
        <v>5350</v>
      </c>
      <c r="G121" s="1">
        <v>144</v>
      </c>
      <c r="H121" s="140">
        <f t="shared" si="16"/>
        <v>2</v>
      </c>
      <c r="I121" s="1">
        <v>20053</v>
      </c>
      <c r="J121" s="39">
        <f t="shared" si="17"/>
        <v>92</v>
      </c>
    </row>
    <row r="122" spans="1:11" x14ac:dyDescent="0.2">
      <c r="A122" s="4">
        <v>40326</v>
      </c>
      <c r="B122" s="120" t="s">
        <v>92</v>
      </c>
      <c r="C122" s="1">
        <v>23295</v>
      </c>
      <c r="D122" s="1">
        <v>19612</v>
      </c>
      <c r="E122" s="74">
        <f t="shared" si="15"/>
        <v>100</v>
      </c>
      <c r="F122" s="1">
        <v>5372</v>
      </c>
      <c r="G122" s="1">
        <v>147</v>
      </c>
      <c r="H122" s="140">
        <f t="shared" si="16"/>
        <v>3</v>
      </c>
      <c r="I122" s="1">
        <v>20115</v>
      </c>
      <c r="J122" s="39">
        <f t="shared" si="17"/>
        <v>62</v>
      </c>
    </row>
    <row r="123" spans="1:11" x14ac:dyDescent="0.2">
      <c r="A123" s="4">
        <v>40360</v>
      </c>
      <c r="B123" s="120" t="s">
        <v>93</v>
      </c>
      <c r="C123" s="1">
        <v>23619</v>
      </c>
      <c r="D123" s="1">
        <v>19713</v>
      </c>
      <c r="E123" s="74">
        <f t="shared" si="15"/>
        <v>101</v>
      </c>
      <c r="F123" s="1">
        <v>5395</v>
      </c>
      <c r="G123" s="1">
        <v>153</v>
      </c>
      <c r="H123" s="140">
        <f t="shared" si="16"/>
        <v>6</v>
      </c>
      <c r="I123" s="1">
        <v>20250</v>
      </c>
      <c r="J123" s="39">
        <f t="shared" si="17"/>
        <v>135</v>
      </c>
    </row>
    <row r="124" spans="1:11" x14ac:dyDescent="0.2">
      <c r="A124" s="4">
        <v>40392</v>
      </c>
      <c r="B124" s="121" t="s">
        <v>94</v>
      </c>
      <c r="C124" s="1">
        <v>23909</v>
      </c>
      <c r="D124" s="1">
        <v>19786</v>
      </c>
      <c r="E124" s="74">
        <f t="shared" si="15"/>
        <v>73</v>
      </c>
      <c r="F124" s="1">
        <v>5399</v>
      </c>
      <c r="G124" s="1">
        <v>156</v>
      </c>
      <c r="H124" s="140">
        <f t="shared" si="16"/>
        <v>3</v>
      </c>
      <c r="I124" s="1">
        <v>20344</v>
      </c>
      <c r="J124" s="39">
        <f t="shared" si="17"/>
        <v>94</v>
      </c>
    </row>
    <row r="125" spans="1:11" x14ac:dyDescent="0.2">
      <c r="A125" s="4">
        <v>40422</v>
      </c>
      <c r="B125" s="121" t="s">
        <v>95</v>
      </c>
      <c r="C125" s="1">
        <v>24192</v>
      </c>
      <c r="D125" s="1">
        <v>19849</v>
      </c>
      <c r="E125" s="74">
        <f t="shared" si="15"/>
        <v>63</v>
      </c>
      <c r="F125" s="1">
        <v>5410</v>
      </c>
      <c r="G125" s="1">
        <v>157</v>
      </c>
      <c r="H125" s="140">
        <f t="shared" si="16"/>
        <v>1</v>
      </c>
      <c r="I125" s="1">
        <v>20367</v>
      </c>
      <c r="J125" s="39">
        <f t="shared" si="17"/>
        <v>23</v>
      </c>
    </row>
    <row r="126" spans="1:11" x14ac:dyDescent="0.2">
      <c r="A126" s="4">
        <v>40452</v>
      </c>
      <c r="B126" s="121" t="s">
        <v>96</v>
      </c>
      <c r="C126" s="1">
        <v>24496</v>
      </c>
      <c r="D126" s="1">
        <v>19911</v>
      </c>
      <c r="E126" s="74">
        <f t="shared" si="15"/>
        <v>62</v>
      </c>
      <c r="F126" s="1">
        <v>5429</v>
      </c>
      <c r="G126" s="1">
        <v>159</v>
      </c>
      <c r="H126" s="140">
        <f t="shared" si="16"/>
        <v>2</v>
      </c>
      <c r="I126" s="1">
        <v>20398</v>
      </c>
      <c r="J126" s="39">
        <f t="shared" si="17"/>
        <v>31</v>
      </c>
    </row>
    <row r="127" spans="1:11" x14ac:dyDescent="0.2">
      <c r="A127" s="4">
        <v>40480</v>
      </c>
      <c r="B127" s="121" t="s">
        <v>97</v>
      </c>
      <c r="C127" s="1">
        <v>24743</v>
      </c>
      <c r="D127" s="1">
        <v>20028</v>
      </c>
      <c r="E127" s="74">
        <f t="shared" si="15"/>
        <v>117</v>
      </c>
      <c r="F127" s="1">
        <v>5461</v>
      </c>
      <c r="G127" s="1">
        <v>161</v>
      </c>
      <c r="H127" s="140">
        <f t="shared" si="16"/>
        <v>2</v>
      </c>
      <c r="I127" s="1">
        <v>20800</v>
      </c>
      <c r="J127" s="39">
        <f t="shared" si="17"/>
        <v>402</v>
      </c>
    </row>
    <row r="128" spans="1:11" x14ac:dyDescent="0.2">
      <c r="A128" s="4">
        <v>40513</v>
      </c>
      <c r="B128" s="120" t="s">
        <v>98</v>
      </c>
      <c r="C128" s="1">
        <v>24999</v>
      </c>
      <c r="D128" s="1">
        <v>20225</v>
      </c>
      <c r="E128" s="74">
        <f t="shared" si="15"/>
        <v>197</v>
      </c>
      <c r="F128" s="1">
        <v>5497</v>
      </c>
      <c r="G128" s="1">
        <v>164</v>
      </c>
      <c r="H128" s="140">
        <f t="shared" si="16"/>
        <v>3</v>
      </c>
      <c r="I128" s="1">
        <v>21304</v>
      </c>
      <c r="J128" s="39">
        <f t="shared" si="17"/>
        <v>504</v>
      </c>
    </row>
    <row r="129" spans="1:10" x14ac:dyDescent="0.2">
      <c r="A129" s="4">
        <v>40546</v>
      </c>
      <c r="B129" s="120" t="s">
        <v>99</v>
      </c>
      <c r="C129" s="1">
        <v>25238</v>
      </c>
      <c r="D129" s="1">
        <v>20539</v>
      </c>
      <c r="E129" s="74">
        <f t="shared" si="15"/>
        <v>314</v>
      </c>
      <c r="F129" s="1">
        <v>5526</v>
      </c>
      <c r="G129" s="1">
        <v>168</v>
      </c>
      <c r="H129" s="140">
        <f t="shared" si="16"/>
        <v>4</v>
      </c>
      <c r="I129" s="1">
        <v>21917</v>
      </c>
      <c r="J129" s="39">
        <f t="shared" si="17"/>
        <v>613</v>
      </c>
    </row>
    <row r="130" spans="1:10" x14ac:dyDescent="0.2">
      <c r="A130" s="134">
        <v>2010</v>
      </c>
      <c r="B130" s="542">
        <f>SUM(E130,F130,C130)</f>
        <v>6360</v>
      </c>
      <c r="C130" s="139">
        <f>C129-C116</f>
        <v>4433</v>
      </c>
      <c r="D130" s="81"/>
      <c r="E130" s="139">
        <f>SUM(E118:E129)</f>
        <v>1624</v>
      </c>
      <c r="F130" s="139">
        <f>F129-F116</f>
        <v>303</v>
      </c>
      <c r="G130" s="202" t="s">
        <v>70</v>
      </c>
      <c r="H130" s="143">
        <f>SUM(H118:H129)</f>
        <v>39</v>
      </c>
      <c r="I130" s="169" t="s">
        <v>70</v>
      </c>
      <c r="J130" s="447">
        <f>SUM(J118:J129)</f>
        <v>3679</v>
      </c>
    </row>
    <row r="131" spans="1:10" x14ac:dyDescent="0.2">
      <c r="A131" s="4">
        <v>40575</v>
      </c>
      <c r="B131" s="120" t="s">
        <v>88</v>
      </c>
      <c r="C131" s="1">
        <v>25410</v>
      </c>
      <c r="D131" s="1">
        <v>20736</v>
      </c>
      <c r="E131" s="74">
        <f>D131-D129</f>
        <v>197</v>
      </c>
      <c r="F131" s="1">
        <v>5560</v>
      </c>
      <c r="G131" s="1">
        <v>170</v>
      </c>
      <c r="H131" s="140">
        <f>G131-G129</f>
        <v>2</v>
      </c>
      <c r="I131" s="1">
        <v>22435</v>
      </c>
      <c r="J131" s="39">
        <f>I131-I129</f>
        <v>518</v>
      </c>
    </row>
    <row r="132" spans="1:10" x14ac:dyDescent="0.2">
      <c r="A132" s="4">
        <v>40603</v>
      </c>
      <c r="B132" s="120" t="s">
        <v>89</v>
      </c>
      <c r="C132" s="1">
        <v>25700</v>
      </c>
      <c r="D132" s="1">
        <v>20875</v>
      </c>
      <c r="E132" s="74">
        <f t="shared" ref="E132:E142" si="18">D132-D131</f>
        <v>139</v>
      </c>
      <c r="F132" s="1">
        <v>5597</v>
      </c>
      <c r="G132" s="1">
        <v>2</v>
      </c>
      <c r="H132" s="140">
        <v>3</v>
      </c>
      <c r="I132" s="1">
        <v>22934</v>
      </c>
      <c r="J132" s="39">
        <f t="shared" ref="J132:J142" si="19">I132-I131</f>
        <v>499</v>
      </c>
    </row>
    <row r="133" spans="1:10" x14ac:dyDescent="0.2">
      <c r="A133" s="4">
        <v>40637</v>
      </c>
      <c r="B133" s="120" t="s">
        <v>90</v>
      </c>
      <c r="C133" s="1">
        <v>26293</v>
      </c>
      <c r="D133" s="1">
        <v>21045</v>
      </c>
      <c r="E133" s="74">
        <f t="shared" si="18"/>
        <v>170</v>
      </c>
      <c r="F133" s="1">
        <v>5625</v>
      </c>
      <c r="G133" s="1">
        <v>5</v>
      </c>
      <c r="H133" s="140">
        <f t="shared" ref="H133:H142" si="20">G133-G132</f>
        <v>3</v>
      </c>
      <c r="I133" s="1">
        <v>23350</v>
      </c>
      <c r="J133" s="39">
        <f t="shared" si="19"/>
        <v>416</v>
      </c>
    </row>
    <row r="134" spans="1:10" x14ac:dyDescent="0.2">
      <c r="A134" s="4">
        <v>40665</v>
      </c>
      <c r="B134" s="120" t="s">
        <v>91</v>
      </c>
      <c r="C134" s="1">
        <v>26743</v>
      </c>
      <c r="D134" s="1">
        <v>21154</v>
      </c>
      <c r="E134" s="74">
        <f t="shared" si="18"/>
        <v>109</v>
      </c>
      <c r="F134" s="1">
        <v>5641</v>
      </c>
      <c r="G134" s="1">
        <v>8</v>
      </c>
      <c r="H134" s="140">
        <f t="shared" si="20"/>
        <v>3</v>
      </c>
      <c r="I134" s="1">
        <v>23504</v>
      </c>
      <c r="J134" s="39">
        <f t="shared" si="19"/>
        <v>154</v>
      </c>
    </row>
    <row r="135" spans="1:10" x14ac:dyDescent="0.2">
      <c r="A135" s="47">
        <v>40695</v>
      </c>
      <c r="B135" s="120" t="s">
        <v>92</v>
      </c>
      <c r="C135" s="1">
        <v>27192</v>
      </c>
      <c r="D135" s="1">
        <v>21251</v>
      </c>
      <c r="E135" s="74">
        <f t="shared" si="18"/>
        <v>97</v>
      </c>
      <c r="F135" s="1">
        <v>5662</v>
      </c>
      <c r="G135" s="1">
        <v>9</v>
      </c>
      <c r="H135" s="140">
        <f t="shared" si="20"/>
        <v>1</v>
      </c>
      <c r="I135" s="1">
        <v>23622</v>
      </c>
      <c r="J135" s="39">
        <f t="shared" si="19"/>
        <v>118</v>
      </c>
    </row>
    <row r="136" spans="1:10" x14ac:dyDescent="0.2">
      <c r="A136" s="1"/>
      <c r="B136" s="120" t="s">
        <v>93</v>
      </c>
      <c r="C136" s="1"/>
      <c r="D136" s="1"/>
      <c r="E136" s="74"/>
      <c r="F136" s="1"/>
      <c r="G136" s="1"/>
      <c r="H136" s="140"/>
      <c r="I136" s="1"/>
      <c r="J136" s="39">
        <v>0</v>
      </c>
    </row>
    <row r="137" spans="1:10" x14ac:dyDescent="0.2">
      <c r="A137" s="1"/>
      <c r="B137" s="121" t="s">
        <v>94</v>
      </c>
      <c r="C137" s="1"/>
      <c r="D137" s="1"/>
      <c r="E137" s="74">
        <f t="shared" si="18"/>
        <v>0</v>
      </c>
      <c r="F137" s="1"/>
      <c r="G137" s="1"/>
      <c r="H137" s="140"/>
      <c r="I137" s="1"/>
      <c r="J137" s="39">
        <v>0</v>
      </c>
    </row>
    <row r="138" spans="1:10" x14ac:dyDescent="0.2">
      <c r="A138" s="4">
        <v>40787</v>
      </c>
      <c r="B138" s="121" t="s">
        <v>95</v>
      </c>
      <c r="C138" s="1">
        <v>27690</v>
      </c>
      <c r="D138" s="1">
        <v>21420</v>
      </c>
      <c r="E138" s="74">
        <f>D138-D135</f>
        <v>169</v>
      </c>
      <c r="F138" s="1">
        <v>5703</v>
      </c>
      <c r="G138" s="1">
        <v>14</v>
      </c>
      <c r="H138" s="140">
        <f>G138-G135</f>
        <v>5</v>
      </c>
      <c r="I138" s="1">
        <v>23622</v>
      </c>
      <c r="J138" s="39">
        <f>I138-I135</f>
        <v>0</v>
      </c>
    </row>
    <row r="139" spans="1:10" x14ac:dyDescent="0.2">
      <c r="A139" s="4">
        <v>40816</v>
      </c>
      <c r="B139" s="121" t="s">
        <v>96</v>
      </c>
      <c r="C139" s="1">
        <v>27816</v>
      </c>
      <c r="D139" s="1">
        <v>21503</v>
      </c>
      <c r="E139" s="74">
        <f t="shared" si="18"/>
        <v>83</v>
      </c>
      <c r="F139" s="1">
        <v>5716</v>
      </c>
      <c r="G139" s="1">
        <v>17</v>
      </c>
      <c r="H139" s="140">
        <f t="shared" si="20"/>
        <v>3</v>
      </c>
      <c r="I139" s="1">
        <v>23666</v>
      </c>
      <c r="J139" s="39">
        <f t="shared" si="19"/>
        <v>44</v>
      </c>
    </row>
    <row r="140" spans="1:10" x14ac:dyDescent="0.2">
      <c r="A140" s="4">
        <v>40849</v>
      </c>
      <c r="B140" s="121" t="s">
        <v>97</v>
      </c>
      <c r="C140" s="1">
        <v>27973</v>
      </c>
      <c r="D140" s="1">
        <v>21645</v>
      </c>
      <c r="E140" s="74">
        <f t="shared" si="18"/>
        <v>142</v>
      </c>
      <c r="F140" s="1">
        <v>5747</v>
      </c>
      <c r="G140" s="1">
        <v>21</v>
      </c>
      <c r="H140" s="140">
        <f t="shared" si="20"/>
        <v>4</v>
      </c>
      <c r="I140" s="1">
        <v>23886</v>
      </c>
      <c r="J140" s="39">
        <f t="shared" si="19"/>
        <v>220</v>
      </c>
    </row>
    <row r="141" spans="1:10" x14ac:dyDescent="0.2">
      <c r="A141" s="4">
        <v>40878</v>
      </c>
      <c r="B141" s="120" t="s">
        <v>98</v>
      </c>
      <c r="C141" s="1">
        <v>28101</v>
      </c>
      <c r="D141" s="1">
        <v>21821</v>
      </c>
      <c r="E141" s="74">
        <f t="shared" si="18"/>
        <v>176</v>
      </c>
      <c r="F141" s="1">
        <v>5770</v>
      </c>
      <c r="G141" s="1">
        <v>23</v>
      </c>
      <c r="H141" s="140">
        <f t="shared" si="20"/>
        <v>2</v>
      </c>
      <c r="I141" s="1">
        <v>24272</v>
      </c>
      <c r="J141" s="39">
        <f t="shared" si="19"/>
        <v>386</v>
      </c>
    </row>
    <row r="142" spans="1:10" x14ac:dyDescent="0.2">
      <c r="A142" s="4">
        <v>40911</v>
      </c>
      <c r="B142" s="120" t="s">
        <v>99</v>
      </c>
      <c r="C142" s="1">
        <v>28295</v>
      </c>
      <c r="D142" s="1">
        <v>22160</v>
      </c>
      <c r="E142" s="74">
        <f t="shared" si="18"/>
        <v>339</v>
      </c>
      <c r="F142" s="1">
        <v>5790</v>
      </c>
      <c r="G142" s="1">
        <v>27</v>
      </c>
      <c r="H142" s="140">
        <f t="shared" si="20"/>
        <v>4</v>
      </c>
      <c r="I142" s="1">
        <v>24778</v>
      </c>
      <c r="J142" s="39">
        <f t="shared" si="19"/>
        <v>506</v>
      </c>
    </row>
    <row r="143" spans="1:10" x14ac:dyDescent="0.2">
      <c r="A143" s="134">
        <v>2011</v>
      </c>
      <c r="B143" s="542">
        <f>SUM(E143,F143,C143)</f>
        <v>4942</v>
      </c>
      <c r="C143" s="139">
        <f>C142-C129</f>
        <v>3057</v>
      </c>
      <c r="D143" s="81"/>
      <c r="E143" s="139">
        <f>SUM(E131:E142)</f>
        <v>1621</v>
      </c>
      <c r="F143" s="139">
        <f>F142-F129</f>
        <v>264</v>
      </c>
      <c r="G143" s="202" t="s">
        <v>70</v>
      </c>
      <c r="H143" s="143">
        <f>SUM(H131:H142)</f>
        <v>30</v>
      </c>
      <c r="I143" s="169" t="s">
        <v>70</v>
      </c>
      <c r="J143" s="447">
        <f>SUM(J131:J142)</f>
        <v>2861</v>
      </c>
    </row>
    <row r="144" spans="1:10" x14ac:dyDescent="0.2">
      <c r="A144" s="713">
        <v>40945</v>
      </c>
      <c r="B144" s="120" t="s">
        <v>88</v>
      </c>
      <c r="C144" s="1">
        <v>28444</v>
      </c>
      <c r="D144" s="1">
        <v>22357</v>
      </c>
      <c r="E144" s="74">
        <f>D144-D142</f>
        <v>197</v>
      </c>
      <c r="F144" s="1">
        <v>5816</v>
      </c>
      <c r="G144" s="1">
        <v>29</v>
      </c>
      <c r="H144" s="140">
        <f>G144-G142</f>
        <v>2</v>
      </c>
      <c r="I144" s="1">
        <v>25272</v>
      </c>
      <c r="J144" s="39">
        <f>I144-I142</f>
        <v>494</v>
      </c>
    </row>
    <row r="145" spans="1:11" x14ac:dyDescent="0.2">
      <c r="A145" s="4">
        <v>40973</v>
      </c>
      <c r="B145" s="120" t="s">
        <v>89</v>
      </c>
      <c r="C145" s="1">
        <v>28586</v>
      </c>
      <c r="D145" s="1">
        <v>22486</v>
      </c>
      <c r="E145" s="74">
        <f t="shared" ref="E145:E155" si="21">D145-D144</f>
        <v>129</v>
      </c>
      <c r="F145" s="1">
        <v>5835</v>
      </c>
      <c r="G145" s="1">
        <v>31</v>
      </c>
      <c r="H145" s="140">
        <f t="shared" ref="H145:H153" si="22">G145-G144</f>
        <v>2</v>
      </c>
      <c r="I145" s="1">
        <v>25758</v>
      </c>
      <c r="J145" s="39">
        <f t="shared" ref="J145:J155" si="23">I145-I144</f>
        <v>486</v>
      </c>
    </row>
    <row r="146" spans="1:11" x14ac:dyDescent="0.2">
      <c r="A146" s="4">
        <v>41001</v>
      </c>
      <c r="B146" s="120" t="s">
        <v>90</v>
      </c>
      <c r="C146" s="1">
        <v>28715</v>
      </c>
      <c r="D146" s="1">
        <v>22596</v>
      </c>
      <c r="E146" s="74">
        <f t="shared" si="21"/>
        <v>110</v>
      </c>
      <c r="F146" s="1">
        <v>5853</v>
      </c>
      <c r="G146" s="1">
        <v>33</v>
      </c>
      <c r="H146" s="140">
        <f t="shared" si="22"/>
        <v>2</v>
      </c>
      <c r="I146" s="1">
        <v>26026</v>
      </c>
      <c r="J146" s="39">
        <f t="shared" si="23"/>
        <v>268</v>
      </c>
    </row>
    <row r="147" spans="1:11" x14ac:dyDescent="0.2">
      <c r="A147" s="4">
        <v>41032</v>
      </c>
      <c r="B147" s="120" t="s">
        <v>91</v>
      </c>
      <c r="C147" s="1">
        <v>28869</v>
      </c>
      <c r="D147" s="1">
        <v>22716</v>
      </c>
      <c r="E147" s="74">
        <f t="shared" si="21"/>
        <v>120</v>
      </c>
      <c r="F147" s="1">
        <v>5864</v>
      </c>
      <c r="G147" s="1">
        <v>35</v>
      </c>
      <c r="H147" s="140">
        <f t="shared" si="22"/>
        <v>2</v>
      </c>
      <c r="I147" s="1">
        <v>26289</v>
      </c>
      <c r="J147" s="39">
        <f t="shared" si="23"/>
        <v>263</v>
      </c>
      <c r="K147" s="1" t="s">
        <v>380</v>
      </c>
    </row>
    <row r="148" spans="1:11" x14ac:dyDescent="0.2">
      <c r="A148" s="4">
        <v>41059</v>
      </c>
      <c r="B148" s="120" t="s">
        <v>92</v>
      </c>
      <c r="C148" s="1">
        <v>28957</v>
      </c>
      <c r="D148" s="1">
        <v>22792</v>
      </c>
      <c r="E148" s="74">
        <f t="shared" si="21"/>
        <v>76</v>
      </c>
      <c r="F148" s="1">
        <v>5877</v>
      </c>
      <c r="G148" s="1">
        <v>36</v>
      </c>
      <c r="H148" s="140">
        <f t="shared" si="22"/>
        <v>1</v>
      </c>
      <c r="I148" s="1">
        <v>26360</v>
      </c>
      <c r="J148" s="39">
        <f t="shared" si="23"/>
        <v>71</v>
      </c>
    </row>
    <row r="149" spans="1:11" x14ac:dyDescent="0.2">
      <c r="A149" s="4">
        <v>41092</v>
      </c>
      <c r="B149" s="120" t="s">
        <v>93</v>
      </c>
      <c r="C149" s="1">
        <v>29105</v>
      </c>
      <c r="D149" s="1">
        <v>22831</v>
      </c>
      <c r="E149" s="74">
        <f t="shared" si="21"/>
        <v>39</v>
      </c>
      <c r="F149" s="1">
        <v>5896</v>
      </c>
      <c r="G149" s="1"/>
      <c r="H149" s="140"/>
      <c r="I149" s="1">
        <v>26360</v>
      </c>
      <c r="J149" s="39">
        <f t="shared" si="23"/>
        <v>0</v>
      </c>
    </row>
    <row r="150" spans="1:11" x14ac:dyDescent="0.2">
      <c r="A150" s="4">
        <v>41121</v>
      </c>
      <c r="B150" s="121" t="s">
        <v>94</v>
      </c>
      <c r="C150" s="1">
        <v>29257</v>
      </c>
      <c r="D150" s="1">
        <v>22868</v>
      </c>
      <c r="E150" s="74">
        <f t="shared" si="21"/>
        <v>37</v>
      </c>
      <c r="F150" s="1">
        <v>5936</v>
      </c>
      <c r="G150" s="1"/>
      <c r="H150" s="140"/>
      <c r="I150" s="1">
        <v>26360</v>
      </c>
      <c r="J150" s="39">
        <f t="shared" si="23"/>
        <v>0</v>
      </c>
    </row>
    <row r="151" spans="1:11" x14ac:dyDescent="0.2">
      <c r="A151" s="4">
        <v>41155</v>
      </c>
      <c r="B151" s="121" t="s">
        <v>95</v>
      </c>
      <c r="C151" s="1">
        <v>29442</v>
      </c>
      <c r="D151" s="1">
        <v>22915</v>
      </c>
      <c r="E151" s="74">
        <f t="shared" si="21"/>
        <v>47</v>
      </c>
      <c r="F151" s="1">
        <v>5936</v>
      </c>
      <c r="G151" s="1"/>
      <c r="H151" s="140"/>
      <c r="I151" s="1">
        <v>26360</v>
      </c>
      <c r="J151" s="39">
        <f t="shared" si="23"/>
        <v>0</v>
      </c>
    </row>
    <row r="152" spans="1:11" x14ac:dyDescent="0.2">
      <c r="A152" s="4">
        <v>41186</v>
      </c>
      <c r="B152" s="121" t="s">
        <v>96</v>
      </c>
      <c r="C152" s="1">
        <v>29604</v>
      </c>
      <c r="D152" s="1">
        <v>22965</v>
      </c>
      <c r="E152" s="74">
        <f t="shared" si="21"/>
        <v>50</v>
      </c>
      <c r="F152" s="1">
        <v>5950</v>
      </c>
      <c r="G152" s="1">
        <v>40</v>
      </c>
      <c r="H152" s="140">
        <f>G152-G148</f>
        <v>4</v>
      </c>
      <c r="I152" s="1">
        <v>26360</v>
      </c>
      <c r="J152" s="39">
        <f t="shared" si="23"/>
        <v>0</v>
      </c>
    </row>
    <row r="153" spans="1:11" x14ac:dyDescent="0.2">
      <c r="A153" s="4">
        <v>41218</v>
      </c>
      <c r="B153" s="121" t="s">
        <v>97</v>
      </c>
      <c r="C153" s="1">
        <v>29774</v>
      </c>
      <c r="D153" s="1">
        <v>23084</v>
      </c>
      <c r="E153" s="74">
        <f t="shared" si="21"/>
        <v>119</v>
      </c>
      <c r="F153" s="1">
        <v>5981</v>
      </c>
      <c r="G153" s="1">
        <v>45</v>
      </c>
      <c r="H153" s="140">
        <f t="shared" si="22"/>
        <v>5</v>
      </c>
      <c r="I153" s="1">
        <v>26663</v>
      </c>
      <c r="J153" s="39">
        <f t="shared" si="23"/>
        <v>303</v>
      </c>
      <c r="K153" t="s">
        <v>395</v>
      </c>
    </row>
    <row r="154" spans="1:11" x14ac:dyDescent="0.2">
      <c r="A154" s="4">
        <v>41247</v>
      </c>
      <c r="B154" s="120" t="s">
        <v>98</v>
      </c>
      <c r="C154" s="1">
        <v>29891</v>
      </c>
      <c r="D154" s="1">
        <v>23275</v>
      </c>
      <c r="E154" s="74">
        <f t="shared" si="21"/>
        <v>191</v>
      </c>
      <c r="F154" s="1">
        <v>6012</v>
      </c>
      <c r="G154" s="1"/>
      <c r="H154" s="140"/>
      <c r="I154" s="1">
        <v>27116</v>
      </c>
      <c r="J154" s="39">
        <f t="shared" si="23"/>
        <v>453</v>
      </c>
    </row>
    <row r="155" spans="1:11" x14ac:dyDescent="0.2">
      <c r="A155" s="4">
        <v>41278</v>
      </c>
      <c r="B155" s="120" t="s">
        <v>99</v>
      </c>
      <c r="C155" s="1">
        <v>30089</v>
      </c>
      <c r="D155" s="1">
        <v>23679</v>
      </c>
      <c r="E155" s="74">
        <f t="shared" si="21"/>
        <v>404</v>
      </c>
      <c r="F155" s="1">
        <v>6025</v>
      </c>
      <c r="G155" s="1">
        <v>54</v>
      </c>
      <c r="H155" s="140"/>
      <c r="I155" s="1">
        <v>27743</v>
      </c>
      <c r="J155" s="39">
        <f t="shared" si="23"/>
        <v>627</v>
      </c>
    </row>
    <row r="156" spans="1:11" x14ac:dyDescent="0.2">
      <c r="A156" s="134">
        <v>2012</v>
      </c>
      <c r="B156" s="542">
        <f>SUM(E156,F156,C156)</f>
        <v>3548</v>
      </c>
      <c r="C156" s="139">
        <f>C155-C142</f>
        <v>1794</v>
      </c>
      <c r="D156" s="81"/>
      <c r="E156" s="139">
        <f>SUM(E144:E155)</f>
        <v>1519</v>
      </c>
      <c r="F156" s="139">
        <f>F155-F142</f>
        <v>235</v>
      </c>
      <c r="G156" s="202" t="s">
        <v>70</v>
      </c>
      <c r="H156" s="143">
        <f>G155-G142</f>
        <v>27</v>
      </c>
      <c r="I156" s="169" t="s">
        <v>70</v>
      </c>
      <c r="J156" s="447">
        <f>SUM(J144:J155)</f>
        <v>2965</v>
      </c>
    </row>
    <row r="157" spans="1:11" x14ac:dyDescent="0.2">
      <c r="A157" s="4">
        <v>41309</v>
      </c>
      <c r="B157" s="120" t="s">
        <v>88</v>
      </c>
      <c r="C157" s="1">
        <v>30253</v>
      </c>
      <c r="D157" s="1">
        <v>23862</v>
      </c>
      <c r="E157" s="74">
        <f>D157-D155</f>
        <v>183</v>
      </c>
      <c r="F157" s="1">
        <v>6049</v>
      </c>
      <c r="G157" s="1"/>
      <c r="H157" s="140"/>
      <c r="I157" s="1">
        <v>28352</v>
      </c>
      <c r="J157" s="39">
        <f>I157-I155</f>
        <v>609</v>
      </c>
    </row>
    <row r="158" spans="1:11" x14ac:dyDescent="0.2">
      <c r="A158" s="4">
        <v>41337</v>
      </c>
      <c r="B158" s="120" t="s">
        <v>89</v>
      </c>
      <c r="C158" s="1">
        <v>30362</v>
      </c>
      <c r="D158" s="1">
        <v>23984</v>
      </c>
      <c r="E158" s="74">
        <f t="shared" ref="E158:E166" si="24">D158-D157</f>
        <v>122</v>
      </c>
      <c r="F158" s="1">
        <v>6073</v>
      </c>
      <c r="G158" s="1">
        <v>57</v>
      </c>
      <c r="H158" s="140">
        <v>3</v>
      </c>
      <c r="I158" s="1">
        <v>28925</v>
      </c>
      <c r="J158" s="39">
        <f t="shared" ref="J158:J166" si="25">I158-I157</f>
        <v>573</v>
      </c>
    </row>
    <row r="159" spans="1:11" x14ac:dyDescent="0.2">
      <c r="A159" s="4">
        <v>41368</v>
      </c>
      <c r="B159" s="120" t="s">
        <v>90</v>
      </c>
      <c r="C159" s="1">
        <v>30518</v>
      </c>
      <c r="D159" s="1">
        <v>24124</v>
      </c>
      <c r="E159" s="74">
        <f t="shared" si="24"/>
        <v>140</v>
      </c>
      <c r="F159" s="1">
        <v>6097</v>
      </c>
      <c r="G159" s="1">
        <v>60</v>
      </c>
      <c r="H159" s="140">
        <f t="shared" ref="H159:H166" si="26">G159-G158</f>
        <v>3</v>
      </c>
      <c r="I159" s="1">
        <v>29475</v>
      </c>
      <c r="J159" s="39">
        <f t="shared" si="25"/>
        <v>550</v>
      </c>
    </row>
    <row r="160" spans="1:11" x14ac:dyDescent="0.2">
      <c r="A160" s="4">
        <v>41393</v>
      </c>
      <c r="B160" s="120" t="s">
        <v>91</v>
      </c>
      <c r="C160" s="1">
        <v>30633</v>
      </c>
      <c r="D160" s="1">
        <v>24223</v>
      </c>
      <c r="E160" s="74">
        <f t="shared" si="24"/>
        <v>99</v>
      </c>
      <c r="F160" s="1">
        <v>6115</v>
      </c>
      <c r="G160" s="1">
        <v>64</v>
      </c>
      <c r="H160" s="140">
        <f t="shared" si="26"/>
        <v>4</v>
      </c>
      <c r="I160" s="1">
        <v>29748</v>
      </c>
      <c r="J160" s="39">
        <f t="shared" si="25"/>
        <v>273</v>
      </c>
    </row>
    <row r="161" spans="1:11" x14ac:dyDescent="0.2">
      <c r="A161" s="4">
        <v>41429</v>
      </c>
      <c r="B161" s="120" t="s">
        <v>92</v>
      </c>
      <c r="C161" s="1">
        <v>30806</v>
      </c>
      <c r="D161" s="1">
        <v>24356</v>
      </c>
      <c r="E161" s="74">
        <f t="shared" si="24"/>
        <v>133</v>
      </c>
      <c r="F161" s="1">
        <v>6133</v>
      </c>
      <c r="G161" s="1">
        <v>65</v>
      </c>
      <c r="H161" s="140">
        <f t="shared" si="26"/>
        <v>1</v>
      </c>
      <c r="I161" s="1">
        <v>30030</v>
      </c>
      <c r="J161" s="39">
        <f t="shared" si="25"/>
        <v>282</v>
      </c>
      <c r="K161" t="s">
        <v>427</v>
      </c>
    </row>
    <row r="162" spans="1:11" x14ac:dyDescent="0.2">
      <c r="A162" s="4">
        <v>41456</v>
      </c>
      <c r="B162" s="120" t="s">
        <v>93</v>
      </c>
      <c r="C162" s="1">
        <v>30945</v>
      </c>
      <c r="D162" s="1">
        <v>24509</v>
      </c>
      <c r="E162" s="74">
        <f t="shared" si="24"/>
        <v>153</v>
      </c>
      <c r="F162" s="1">
        <v>6142</v>
      </c>
      <c r="G162" s="1">
        <v>68</v>
      </c>
      <c r="H162" s="140">
        <f t="shared" si="26"/>
        <v>3</v>
      </c>
      <c r="I162" s="1">
        <v>30156</v>
      </c>
      <c r="J162" s="39">
        <f t="shared" si="25"/>
        <v>126</v>
      </c>
    </row>
    <row r="163" spans="1:11" x14ac:dyDescent="0.2">
      <c r="A163" s="4">
        <v>41487</v>
      </c>
      <c r="B163" s="121" t="s">
        <v>94</v>
      </c>
      <c r="C163" s="1">
        <v>31081</v>
      </c>
      <c r="D163" s="1">
        <v>24552</v>
      </c>
      <c r="E163" s="74">
        <f t="shared" si="24"/>
        <v>43</v>
      </c>
      <c r="F163" s="1">
        <v>6148</v>
      </c>
      <c r="G163" s="1">
        <v>73</v>
      </c>
      <c r="H163" s="140">
        <f t="shared" si="26"/>
        <v>5</v>
      </c>
      <c r="I163" s="1">
        <v>30156</v>
      </c>
      <c r="J163" s="39">
        <f t="shared" si="25"/>
        <v>0</v>
      </c>
    </row>
    <row r="164" spans="1:11" x14ac:dyDescent="0.2">
      <c r="A164" s="713">
        <v>41508</v>
      </c>
      <c r="B164" s="974" t="s">
        <v>95</v>
      </c>
      <c r="C164" s="1">
        <v>31197</v>
      </c>
      <c r="D164" s="1">
        <v>24596</v>
      </c>
      <c r="E164" s="74">
        <f t="shared" si="24"/>
        <v>44</v>
      </c>
      <c r="F164" s="1">
        <v>6148</v>
      </c>
      <c r="G164" s="1">
        <v>77</v>
      </c>
      <c r="H164" s="140">
        <f t="shared" si="26"/>
        <v>4</v>
      </c>
      <c r="I164" s="1">
        <v>30156</v>
      </c>
      <c r="J164" s="39">
        <f t="shared" si="25"/>
        <v>0</v>
      </c>
    </row>
    <row r="165" spans="1:11" x14ac:dyDescent="0.2">
      <c r="A165" s="713">
        <v>41547</v>
      </c>
      <c r="B165" s="974" t="s">
        <v>96</v>
      </c>
      <c r="C165" s="1">
        <v>31392</v>
      </c>
      <c r="D165" s="1">
        <v>24719</v>
      </c>
      <c r="E165" s="74">
        <f t="shared" si="24"/>
        <v>123</v>
      </c>
      <c r="F165" s="1">
        <v>6171</v>
      </c>
      <c r="G165" s="1">
        <v>128</v>
      </c>
      <c r="H165" s="140">
        <f t="shared" si="26"/>
        <v>51</v>
      </c>
      <c r="I165" s="1">
        <v>30279</v>
      </c>
      <c r="J165" s="39">
        <f t="shared" si="25"/>
        <v>123</v>
      </c>
      <c r="K165" s="743" t="s">
        <v>455</v>
      </c>
    </row>
    <row r="166" spans="1:11" x14ac:dyDescent="0.2">
      <c r="A166" s="4">
        <v>41575</v>
      </c>
      <c r="B166" s="121" t="s">
        <v>97</v>
      </c>
      <c r="C166" s="1">
        <v>31499</v>
      </c>
      <c r="D166" s="1">
        <v>24837</v>
      </c>
      <c r="E166" s="74">
        <f t="shared" si="24"/>
        <v>118</v>
      </c>
      <c r="F166" s="1">
        <v>6218</v>
      </c>
      <c r="G166" s="1">
        <v>143</v>
      </c>
      <c r="H166" s="140">
        <f t="shared" si="26"/>
        <v>15</v>
      </c>
      <c r="I166" s="1">
        <v>30397</v>
      </c>
      <c r="J166" s="39">
        <f t="shared" si="25"/>
        <v>118</v>
      </c>
    </row>
    <row r="167" spans="1:11" x14ac:dyDescent="0.2">
      <c r="A167" s="1"/>
      <c r="B167" s="120" t="s">
        <v>98</v>
      </c>
      <c r="C167" s="1"/>
      <c r="D167" s="1"/>
      <c r="E167" s="74"/>
      <c r="F167" s="1"/>
      <c r="G167" s="1"/>
      <c r="H167" s="140"/>
      <c r="I167" s="1"/>
      <c r="J167" s="39"/>
      <c r="K167" t="s">
        <v>462</v>
      </c>
    </row>
    <row r="168" spans="1:11" x14ac:dyDescent="0.2">
      <c r="A168" s="4">
        <v>41638</v>
      </c>
      <c r="B168" s="120" t="s">
        <v>99</v>
      </c>
      <c r="C168" s="1">
        <v>31851</v>
      </c>
      <c r="D168" s="1">
        <v>25363</v>
      </c>
      <c r="E168" s="74">
        <f>D168-D166</f>
        <v>526</v>
      </c>
      <c r="F168" s="1">
        <v>6279</v>
      </c>
      <c r="G168" s="1">
        <v>147</v>
      </c>
      <c r="H168" s="140">
        <f>G168-G166</f>
        <v>4</v>
      </c>
      <c r="I168" s="1">
        <v>31230</v>
      </c>
      <c r="J168" s="39">
        <f>I168-I166</f>
        <v>833</v>
      </c>
    </row>
    <row r="169" spans="1:11" x14ac:dyDescent="0.2">
      <c r="A169" s="134">
        <v>2013</v>
      </c>
      <c r="B169" s="542">
        <f>SUM(E169,F169,C169)</f>
        <v>3700</v>
      </c>
      <c r="C169" s="139">
        <f>C168-C155</f>
        <v>1762</v>
      </c>
      <c r="D169" s="81"/>
      <c r="E169" s="139">
        <f>SUM(E157:E168)</f>
        <v>1684</v>
      </c>
      <c r="F169" s="139">
        <f>F168-F155</f>
        <v>254</v>
      </c>
      <c r="G169" s="202" t="s">
        <v>70</v>
      </c>
      <c r="H169" s="143">
        <f>SUM(H157:H168)</f>
        <v>93</v>
      </c>
      <c r="I169" s="169" t="s">
        <v>70</v>
      </c>
      <c r="J169" s="447">
        <f>SUM(J157:J168)</f>
        <v>3487</v>
      </c>
    </row>
    <row r="170" spans="1:11" x14ac:dyDescent="0.2">
      <c r="A170" s="4">
        <v>41673</v>
      </c>
      <c r="B170" s="120" t="s">
        <v>88</v>
      </c>
      <c r="C170" s="1">
        <v>32048</v>
      </c>
      <c r="D170" s="1">
        <v>25600</v>
      </c>
      <c r="E170" s="74">
        <f>D170-D168</f>
        <v>237</v>
      </c>
      <c r="F170" s="1">
        <v>6309</v>
      </c>
      <c r="G170" s="1">
        <v>150</v>
      </c>
      <c r="H170" s="140">
        <f>G170-G168</f>
        <v>3</v>
      </c>
      <c r="I170" s="1">
        <v>31782</v>
      </c>
      <c r="J170" s="39">
        <f>I170-I168</f>
        <v>552</v>
      </c>
    </row>
    <row r="171" spans="1:11" x14ac:dyDescent="0.2">
      <c r="A171" s="4">
        <v>41701</v>
      </c>
      <c r="B171" s="120" t="s">
        <v>89</v>
      </c>
      <c r="C171" s="1">
        <v>32168</v>
      </c>
      <c r="D171" s="1">
        <v>25729</v>
      </c>
      <c r="E171" s="74">
        <f t="shared" ref="E171:E181" si="27">D171-D170</f>
        <v>129</v>
      </c>
      <c r="F171" s="1">
        <v>6341</v>
      </c>
      <c r="G171" s="1">
        <v>151</v>
      </c>
      <c r="H171" s="140">
        <f t="shared" ref="H171:H181" si="28">G171-G170</f>
        <v>1</v>
      </c>
      <c r="I171" s="1">
        <v>32153</v>
      </c>
      <c r="J171" s="39">
        <f t="shared" ref="J171:J181" si="29">I171-I170</f>
        <v>371</v>
      </c>
    </row>
    <row r="172" spans="1:11" x14ac:dyDescent="0.2">
      <c r="A172" s="4">
        <v>41730</v>
      </c>
      <c r="B172" s="120" t="s">
        <v>90</v>
      </c>
      <c r="C172" s="1">
        <v>32329</v>
      </c>
      <c r="D172" s="1">
        <v>25852</v>
      </c>
      <c r="E172" s="74">
        <f t="shared" si="27"/>
        <v>123</v>
      </c>
      <c r="F172" s="1">
        <v>6381</v>
      </c>
      <c r="G172" s="1">
        <v>152</v>
      </c>
      <c r="H172" s="140">
        <f t="shared" si="28"/>
        <v>1</v>
      </c>
      <c r="I172" s="1">
        <v>32388</v>
      </c>
      <c r="J172" s="39">
        <f t="shared" si="29"/>
        <v>235</v>
      </c>
    </row>
    <row r="173" spans="1:11" x14ac:dyDescent="0.2">
      <c r="A173" s="4">
        <v>41758</v>
      </c>
      <c r="B173" s="120" t="s">
        <v>91</v>
      </c>
      <c r="C173" s="1">
        <v>32474</v>
      </c>
      <c r="D173" s="1">
        <v>25976</v>
      </c>
      <c r="E173" s="74">
        <f t="shared" si="27"/>
        <v>124</v>
      </c>
      <c r="F173" s="1">
        <v>6391</v>
      </c>
      <c r="G173" s="1">
        <v>153</v>
      </c>
      <c r="H173" s="140">
        <f t="shared" si="28"/>
        <v>1</v>
      </c>
      <c r="I173" s="1">
        <v>32392</v>
      </c>
      <c r="J173" s="39">
        <f t="shared" si="29"/>
        <v>4</v>
      </c>
      <c r="K173" t="s">
        <v>510</v>
      </c>
    </row>
    <row r="174" spans="1:11" x14ac:dyDescent="0.2">
      <c r="A174" s="4">
        <v>41793</v>
      </c>
      <c r="B174" s="120" t="s">
        <v>92</v>
      </c>
      <c r="C174" s="1">
        <v>32644</v>
      </c>
      <c r="D174" s="1">
        <v>26106</v>
      </c>
      <c r="E174" s="74">
        <f t="shared" si="27"/>
        <v>130</v>
      </c>
      <c r="F174" s="1">
        <v>6411</v>
      </c>
      <c r="G174" s="1">
        <v>156</v>
      </c>
      <c r="H174" s="140">
        <f t="shared" si="28"/>
        <v>3</v>
      </c>
      <c r="I174" s="1">
        <v>32403</v>
      </c>
      <c r="J174" s="39">
        <f t="shared" si="29"/>
        <v>11</v>
      </c>
    </row>
    <row r="175" spans="1:11" x14ac:dyDescent="0.2">
      <c r="A175" s="4">
        <v>41821</v>
      </c>
      <c r="B175" s="120" t="s">
        <v>93</v>
      </c>
      <c r="C175" s="1">
        <v>32813</v>
      </c>
      <c r="D175" s="1">
        <v>26163</v>
      </c>
      <c r="E175" s="74">
        <f t="shared" si="27"/>
        <v>57</v>
      </c>
      <c r="F175" s="1">
        <v>6420</v>
      </c>
      <c r="G175" s="1">
        <v>158</v>
      </c>
      <c r="H175" s="140">
        <f t="shared" si="28"/>
        <v>2</v>
      </c>
      <c r="I175" s="1">
        <v>32403</v>
      </c>
      <c r="J175" s="39">
        <f t="shared" si="29"/>
        <v>0</v>
      </c>
    </row>
    <row r="176" spans="1:11" x14ac:dyDescent="0.2">
      <c r="A176" s="4">
        <v>41851</v>
      </c>
      <c r="B176" s="121" t="s">
        <v>94</v>
      </c>
      <c r="C176" s="1">
        <v>32987</v>
      </c>
      <c r="D176" s="1">
        <v>26215</v>
      </c>
      <c r="E176" s="74">
        <f t="shared" si="27"/>
        <v>52</v>
      </c>
      <c r="F176" s="1">
        <v>6429</v>
      </c>
      <c r="G176" s="1">
        <v>158</v>
      </c>
      <c r="H176" s="140">
        <f t="shared" si="28"/>
        <v>0</v>
      </c>
      <c r="I176" s="1">
        <v>32403</v>
      </c>
      <c r="J176" s="39">
        <f t="shared" si="29"/>
        <v>0</v>
      </c>
    </row>
    <row r="177" spans="1:11" x14ac:dyDescent="0.2">
      <c r="A177" s="4">
        <v>41872</v>
      </c>
      <c r="B177" s="121" t="s">
        <v>95</v>
      </c>
      <c r="C177" s="1">
        <v>33101</v>
      </c>
      <c r="D177" s="1">
        <v>26253</v>
      </c>
      <c r="E177" s="74">
        <f t="shared" si="27"/>
        <v>38</v>
      </c>
      <c r="F177" s="1">
        <v>6430</v>
      </c>
      <c r="G177" s="1">
        <v>159</v>
      </c>
      <c r="H177" s="140">
        <f t="shared" si="28"/>
        <v>1</v>
      </c>
      <c r="I177" s="1">
        <v>32403</v>
      </c>
      <c r="J177" s="39">
        <f t="shared" si="29"/>
        <v>0</v>
      </c>
    </row>
    <row r="178" spans="1:11" x14ac:dyDescent="0.2">
      <c r="A178" s="4">
        <v>41912</v>
      </c>
      <c r="B178" s="121" t="s">
        <v>96</v>
      </c>
      <c r="C178" s="1">
        <v>33487</v>
      </c>
      <c r="D178" s="1">
        <v>26350</v>
      </c>
      <c r="E178" s="74">
        <f t="shared" si="27"/>
        <v>97</v>
      </c>
      <c r="F178" s="1">
        <v>6443</v>
      </c>
      <c r="G178" s="1">
        <v>160</v>
      </c>
      <c r="H178" s="140">
        <f t="shared" si="28"/>
        <v>1</v>
      </c>
      <c r="I178" s="1">
        <v>32412</v>
      </c>
      <c r="J178" s="39">
        <f t="shared" si="29"/>
        <v>9</v>
      </c>
    </row>
    <row r="179" spans="1:11" x14ac:dyDescent="0.2">
      <c r="A179" s="4">
        <v>41942</v>
      </c>
      <c r="B179" s="121" t="s">
        <v>97</v>
      </c>
      <c r="C179" s="1">
        <v>33735</v>
      </c>
      <c r="D179" s="1">
        <v>26441</v>
      </c>
      <c r="E179" s="74">
        <f t="shared" si="27"/>
        <v>91</v>
      </c>
      <c r="F179" s="1">
        <v>6466</v>
      </c>
      <c r="G179" s="1">
        <v>167</v>
      </c>
      <c r="H179" s="140">
        <f t="shared" si="28"/>
        <v>7</v>
      </c>
      <c r="I179" s="1">
        <v>32471</v>
      </c>
      <c r="J179" s="39">
        <f t="shared" si="29"/>
        <v>59</v>
      </c>
    </row>
    <row r="180" spans="1:11" x14ac:dyDescent="0.2">
      <c r="A180" s="4">
        <v>41974</v>
      </c>
      <c r="B180" s="120" t="s">
        <v>98</v>
      </c>
      <c r="C180" s="1">
        <v>34089</v>
      </c>
      <c r="D180" s="1">
        <v>26637</v>
      </c>
      <c r="E180" s="74">
        <f t="shared" si="27"/>
        <v>196</v>
      </c>
      <c r="F180" s="1">
        <v>6502</v>
      </c>
      <c r="G180" s="1">
        <v>175</v>
      </c>
      <c r="H180" s="140">
        <f t="shared" si="28"/>
        <v>8</v>
      </c>
      <c r="I180" s="1">
        <v>32750</v>
      </c>
      <c r="J180" s="39">
        <f t="shared" si="29"/>
        <v>279</v>
      </c>
    </row>
    <row r="181" spans="1:11" x14ac:dyDescent="0.2">
      <c r="A181" s="4">
        <v>42004</v>
      </c>
      <c r="B181" s="120" t="s">
        <v>99</v>
      </c>
      <c r="C181" s="1">
        <v>34444</v>
      </c>
      <c r="D181" s="1">
        <v>27088</v>
      </c>
      <c r="E181" s="74">
        <f t="shared" si="27"/>
        <v>451</v>
      </c>
      <c r="F181" s="1">
        <v>6523</v>
      </c>
      <c r="G181" s="1">
        <v>178</v>
      </c>
      <c r="H181" s="140">
        <f t="shared" si="28"/>
        <v>3</v>
      </c>
      <c r="I181" s="1">
        <v>33168</v>
      </c>
      <c r="J181" s="39">
        <f t="shared" si="29"/>
        <v>418</v>
      </c>
    </row>
    <row r="182" spans="1:11" x14ac:dyDescent="0.2">
      <c r="A182" s="134">
        <v>2014</v>
      </c>
      <c r="B182" s="542">
        <f>SUM(E182,F182,C182)</f>
        <v>4562</v>
      </c>
      <c r="C182" s="139">
        <f>C181-C168</f>
        <v>2593</v>
      </c>
      <c r="D182" s="81"/>
      <c r="E182" s="139">
        <f>SUM(E170:E181)</f>
        <v>1725</v>
      </c>
      <c r="F182" s="139">
        <f>F181-F168</f>
        <v>244</v>
      </c>
      <c r="G182" s="202" t="s">
        <v>70</v>
      </c>
      <c r="H182" s="143">
        <f>SUM(H170:H181)</f>
        <v>31</v>
      </c>
      <c r="I182" s="169" t="s">
        <v>70</v>
      </c>
      <c r="J182" s="115">
        <f>SUM(J170:J181)</f>
        <v>1938</v>
      </c>
    </row>
    <row r="183" spans="1:11" x14ac:dyDescent="0.2">
      <c r="A183" s="4">
        <v>42037</v>
      </c>
      <c r="B183" s="120" t="s">
        <v>88</v>
      </c>
      <c r="C183" s="1">
        <v>34784</v>
      </c>
      <c r="D183" s="1">
        <v>27362</v>
      </c>
      <c r="E183" s="74">
        <f>D183-D181</f>
        <v>274</v>
      </c>
      <c r="F183" s="1">
        <v>6555</v>
      </c>
      <c r="G183" s="1">
        <v>180</v>
      </c>
      <c r="H183" s="140">
        <f>G183-G181</f>
        <v>2</v>
      </c>
      <c r="I183" s="1">
        <v>33697</v>
      </c>
      <c r="J183" s="39">
        <f>I183-I181</f>
        <v>529</v>
      </c>
    </row>
    <row r="184" spans="1:11" x14ac:dyDescent="0.2">
      <c r="A184" s="4">
        <v>42066</v>
      </c>
      <c r="B184" s="120" t="s">
        <v>89</v>
      </c>
      <c r="C184" s="1">
        <v>35078</v>
      </c>
      <c r="D184" s="1">
        <v>27495</v>
      </c>
      <c r="E184" s="74">
        <f t="shared" ref="E184:E194" si="30">D184-D183</f>
        <v>133</v>
      </c>
      <c r="F184" s="1">
        <v>6576</v>
      </c>
      <c r="G184" s="1">
        <v>182</v>
      </c>
      <c r="H184" s="140">
        <f t="shared" ref="H184:H191" si="31">G184-G183</f>
        <v>2</v>
      </c>
      <c r="I184" s="1">
        <v>34202</v>
      </c>
      <c r="J184" s="39">
        <f t="shared" ref="J184:J194" si="32">I184-I183</f>
        <v>505</v>
      </c>
    </row>
    <row r="185" spans="1:11" x14ac:dyDescent="0.2">
      <c r="A185" s="4">
        <v>42095</v>
      </c>
      <c r="B185" s="120" t="s">
        <v>90</v>
      </c>
      <c r="C185" s="1">
        <v>35304</v>
      </c>
      <c r="D185" s="1">
        <v>27627</v>
      </c>
      <c r="E185" s="74">
        <f t="shared" si="30"/>
        <v>132</v>
      </c>
      <c r="F185" s="1">
        <v>6601</v>
      </c>
      <c r="G185" s="1">
        <v>184</v>
      </c>
      <c r="H185" s="140">
        <f t="shared" si="31"/>
        <v>2</v>
      </c>
      <c r="I185" s="1">
        <v>34492</v>
      </c>
      <c r="J185" s="39">
        <f t="shared" si="32"/>
        <v>290</v>
      </c>
    </row>
    <row r="186" spans="1:11" x14ac:dyDescent="0.2">
      <c r="A186" s="4">
        <v>42130</v>
      </c>
      <c r="B186" s="120" t="s">
        <v>91</v>
      </c>
      <c r="C186" s="1">
        <v>35531</v>
      </c>
      <c r="D186" s="1">
        <v>27775</v>
      </c>
      <c r="E186" s="74">
        <f t="shared" si="30"/>
        <v>148</v>
      </c>
      <c r="F186" s="1">
        <v>6614</v>
      </c>
      <c r="G186" s="1">
        <v>185</v>
      </c>
      <c r="H186" s="140">
        <f t="shared" si="31"/>
        <v>1</v>
      </c>
      <c r="I186" s="1">
        <v>34581</v>
      </c>
      <c r="J186" s="39">
        <f t="shared" si="32"/>
        <v>89</v>
      </c>
    </row>
    <row r="187" spans="1:11" x14ac:dyDescent="0.2">
      <c r="A187" s="4">
        <v>42152</v>
      </c>
      <c r="B187" s="120" t="s">
        <v>92</v>
      </c>
      <c r="C187" s="1">
        <v>35663</v>
      </c>
      <c r="D187" s="1">
        <v>27850</v>
      </c>
      <c r="E187" s="74">
        <f t="shared" si="30"/>
        <v>75</v>
      </c>
      <c r="F187" s="1">
        <v>6623</v>
      </c>
      <c r="G187" s="1">
        <v>186</v>
      </c>
      <c r="H187" s="140">
        <f t="shared" si="31"/>
        <v>1</v>
      </c>
      <c r="I187" s="1">
        <v>34581</v>
      </c>
      <c r="J187" s="39">
        <f t="shared" si="32"/>
        <v>0</v>
      </c>
      <c r="K187" t="s">
        <v>548</v>
      </c>
    </row>
    <row r="188" spans="1:11" x14ac:dyDescent="0.2">
      <c r="A188" s="4">
        <v>42187</v>
      </c>
      <c r="B188" s="120" t="s">
        <v>93</v>
      </c>
      <c r="C188" s="1">
        <v>35939</v>
      </c>
      <c r="D188" s="1">
        <v>27966</v>
      </c>
      <c r="E188" s="74">
        <f t="shared" si="30"/>
        <v>116</v>
      </c>
      <c r="F188" s="1">
        <v>6638</v>
      </c>
      <c r="G188" s="1">
        <v>187</v>
      </c>
      <c r="H188" s="140">
        <f t="shared" si="31"/>
        <v>1</v>
      </c>
      <c r="I188" s="1">
        <v>34582</v>
      </c>
      <c r="J188" s="39">
        <f t="shared" si="32"/>
        <v>1</v>
      </c>
    </row>
    <row r="189" spans="1:11" x14ac:dyDescent="0.2">
      <c r="A189" s="4">
        <v>42215</v>
      </c>
      <c r="B189" s="121" t="s">
        <v>94</v>
      </c>
      <c r="C189" s="1">
        <v>36240</v>
      </c>
      <c r="D189" s="1">
        <v>28057</v>
      </c>
      <c r="E189" s="74">
        <f t="shared" si="30"/>
        <v>91</v>
      </c>
      <c r="F189" s="1">
        <v>6671</v>
      </c>
      <c r="G189" s="1">
        <v>188</v>
      </c>
      <c r="H189" s="140">
        <f t="shared" si="31"/>
        <v>1</v>
      </c>
      <c r="I189" s="1">
        <v>34582</v>
      </c>
      <c r="J189" s="39">
        <f t="shared" si="32"/>
        <v>0</v>
      </c>
    </row>
    <row r="190" spans="1:11" x14ac:dyDescent="0.2">
      <c r="A190" s="4">
        <v>42249</v>
      </c>
      <c r="B190" s="121" t="s">
        <v>95</v>
      </c>
      <c r="C190" s="1">
        <v>36605</v>
      </c>
      <c r="D190" s="1">
        <v>28183</v>
      </c>
      <c r="E190" s="74">
        <f t="shared" si="30"/>
        <v>126</v>
      </c>
      <c r="F190" s="1">
        <v>6676</v>
      </c>
      <c r="G190" s="1">
        <v>189</v>
      </c>
      <c r="H190" s="140">
        <f t="shared" si="31"/>
        <v>1</v>
      </c>
      <c r="I190" s="1">
        <v>34582</v>
      </c>
      <c r="J190" s="39">
        <f t="shared" si="32"/>
        <v>0</v>
      </c>
    </row>
    <row r="191" spans="1:11" x14ac:dyDescent="0.2">
      <c r="A191" s="4">
        <v>42283</v>
      </c>
      <c r="B191" s="121" t="s">
        <v>96</v>
      </c>
      <c r="C191" s="1">
        <v>36867</v>
      </c>
      <c r="D191" s="1">
        <v>28308</v>
      </c>
      <c r="E191" s="74">
        <f t="shared" si="30"/>
        <v>125</v>
      </c>
      <c r="F191" s="1">
        <v>6688</v>
      </c>
      <c r="G191" s="1">
        <v>189</v>
      </c>
      <c r="H191" s="140">
        <f t="shared" si="31"/>
        <v>0</v>
      </c>
      <c r="I191" s="1">
        <v>34585</v>
      </c>
      <c r="J191" s="39">
        <f t="shared" si="32"/>
        <v>3</v>
      </c>
    </row>
    <row r="192" spans="1:11" x14ac:dyDescent="0.2">
      <c r="A192" s="4">
        <v>42311</v>
      </c>
      <c r="B192" s="121" t="s">
        <v>97</v>
      </c>
      <c r="C192" s="1">
        <v>37089</v>
      </c>
      <c r="D192" s="1">
        <v>28431</v>
      </c>
      <c r="E192" s="74">
        <f t="shared" si="30"/>
        <v>123</v>
      </c>
      <c r="F192" s="1">
        <v>6710</v>
      </c>
      <c r="G192" s="1" t="s">
        <v>560</v>
      </c>
      <c r="H192" s="140"/>
      <c r="I192" s="1">
        <v>34770</v>
      </c>
      <c r="J192" s="39">
        <f t="shared" si="32"/>
        <v>185</v>
      </c>
    </row>
    <row r="193" spans="1:11" x14ac:dyDescent="0.2">
      <c r="A193" s="4">
        <v>42340</v>
      </c>
      <c r="B193" s="120" t="s">
        <v>98</v>
      </c>
      <c r="C193" s="1">
        <v>37291</v>
      </c>
      <c r="D193" s="1">
        <v>28573</v>
      </c>
      <c r="E193" s="74">
        <f t="shared" si="30"/>
        <v>142</v>
      </c>
      <c r="F193" s="1">
        <v>6731</v>
      </c>
      <c r="G193" s="1" t="s">
        <v>560</v>
      </c>
      <c r="H193" s="140"/>
      <c r="I193" s="1">
        <v>35019</v>
      </c>
      <c r="J193" s="39">
        <f t="shared" si="32"/>
        <v>249</v>
      </c>
    </row>
    <row r="194" spans="1:11" x14ac:dyDescent="0.2">
      <c r="A194" s="4">
        <v>42374</v>
      </c>
      <c r="B194" s="120" t="s">
        <v>99</v>
      </c>
      <c r="C194" s="1">
        <v>37594</v>
      </c>
      <c r="D194" s="1">
        <v>29008</v>
      </c>
      <c r="E194" s="74">
        <f t="shared" si="30"/>
        <v>435</v>
      </c>
      <c r="F194" s="1">
        <v>6754</v>
      </c>
      <c r="G194" s="1">
        <v>197</v>
      </c>
      <c r="H194" s="140">
        <f>G194-G191</f>
        <v>8</v>
      </c>
      <c r="I194" s="1">
        <v>35504</v>
      </c>
      <c r="J194" s="39">
        <f t="shared" si="32"/>
        <v>485</v>
      </c>
    </row>
    <row r="195" spans="1:11" x14ac:dyDescent="0.2">
      <c r="A195" s="134">
        <v>2015</v>
      </c>
      <c r="B195" s="542">
        <f>SUM(E195,F195,C195)</f>
        <v>5301</v>
      </c>
      <c r="C195" s="139">
        <f>C194-C181</f>
        <v>3150</v>
      </c>
      <c r="D195" s="81"/>
      <c r="E195" s="139">
        <f>SUM(E183:E194)</f>
        <v>1920</v>
      </c>
      <c r="F195" s="139">
        <f>F194-F181</f>
        <v>231</v>
      </c>
      <c r="G195" s="202" t="s">
        <v>70</v>
      </c>
      <c r="H195" s="143">
        <f>SUM(H183:H194)</f>
        <v>19</v>
      </c>
      <c r="I195" s="169" t="s">
        <v>70</v>
      </c>
      <c r="J195" s="115">
        <f>SUM(J183:J194)</f>
        <v>2336</v>
      </c>
    </row>
    <row r="196" spans="1:11" x14ac:dyDescent="0.2">
      <c r="A196" s="4">
        <v>42402</v>
      </c>
      <c r="B196" s="120" t="s">
        <v>88</v>
      </c>
      <c r="C196" s="1">
        <v>37851</v>
      </c>
      <c r="D196" s="1">
        <v>29161</v>
      </c>
      <c r="E196" s="74">
        <f>D196-D194</f>
        <v>153</v>
      </c>
      <c r="F196" s="1">
        <v>6785</v>
      </c>
      <c r="G196" s="1">
        <v>198</v>
      </c>
      <c r="H196" s="140">
        <f>G196-G194</f>
        <v>1</v>
      </c>
      <c r="I196" s="1">
        <v>35953</v>
      </c>
      <c r="J196" s="39">
        <f>I196-I194</f>
        <v>449</v>
      </c>
    </row>
    <row r="197" spans="1:11" x14ac:dyDescent="0.2">
      <c r="A197" s="4">
        <v>42431</v>
      </c>
      <c r="B197" s="120" t="s">
        <v>89</v>
      </c>
      <c r="C197" s="1">
        <v>38068</v>
      </c>
      <c r="D197" s="1">
        <v>29296</v>
      </c>
      <c r="E197" s="74">
        <f t="shared" ref="E197:E207" si="33">D197-D196</f>
        <v>135</v>
      </c>
      <c r="F197" s="1">
        <v>6809</v>
      </c>
      <c r="G197" s="1">
        <v>198</v>
      </c>
      <c r="H197" s="140">
        <f t="shared" ref="H197:H207" si="34">G197-G196</f>
        <v>0</v>
      </c>
      <c r="I197" s="1">
        <v>36362</v>
      </c>
      <c r="J197" s="39">
        <f t="shared" ref="J197:J207" si="35">I197-I196</f>
        <v>409</v>
      </c>
    </row>
    <row r="198" spans="1:11" x14ac:dyDescent="0.2">
      <c r="A198" s="4">
        <v>42467</v>
      </c>
      <c r="B198" s="120" t="s">
        <v>90</v>
      </c>
      <c r="C198" s="1">
        <v>38337</v>
      </c>
      <c r="D198" s="1">
        <v>29447</v>
      </c>
      <c r="E198" s="74">
        <f t="shared" si="33"/>
        <v>151</v>
      </c>
      <c r="F198" s="1">
        <v>6831</v>
      </c>
      <c r="G198" s="1">
        <v>199</v>
      </c>
      <c r="H198" s="140">
        <f t="shared" si="34"/>
        <v>1</v>
      </c>
      <c r="I198" s="1">
        <v>36698</v>
      </c>
      <c r="J198" s="39">
        <f t="shared" si="35"/>
        <v>336</v>
      </c>
    </row>
    <row r="199" spans="1:11" x14ac:dyDescent="0.2">
      <c r="A199" s="4">
        <v>42492</v>
      </c>
      <c r="B199" s="120" t="s">
        <v>91</v>
      </c>
      <c r="C199" s="1">
        <v>38504</v>
      </c>
      <c r="D199" s="1">
        <v>29534</v>
      </c>
      <c r="E199" s="74">
        <f t="shared" si="33"/>
        <v>87</v>
      </c>
      <c r="F199" s="1">
        <v>6848</v>
      </c>
      <c r="G199" s="1">
        <v>200</v>
      </c>
      <c r="H199" s="140">
        <f t="shared" si="34"/>
        <v>1</v>
      </c>
      <c r="I199" s="1">
        <v>36698</v>
      </c>
      <c r="J199" s="39">
        <f t="shared" si="35"/>
        <v>0</v>
      </c>
    </row>
    <row r="200" spans="1:11" x14ac:dyDescent="0.2">
      <c r="A200" s="4">
        <v>42521</v>
      </c>
      <c r="B200" s="120" t="s">
        <v>92</v>
      </c>
      <c r="C200" s="1">
        <v>38736</v>
      </c>
      <c r="D200" s="1">
        <v>29634</v>
      </c>
      <c r="E200" s="74">
        <f t="shared" si="33"/>
        <v>100</v>
      </c>
      <c r="F200" s="1">
        <v>6858</v>
      </c>
      <c r="G200" s="1"/>
      <c r="H200" s="140"/>
      <c r="I200" s="1">
        <v>36717</v>
      </c>
      <c r="J200" s="39">
        <f t="shared" si="35"/>
        <v>19</v>
      </c>
    </row>
    <row r="201" spans="1:11" x14ac:dyDescent="0.2">
      <c r="A201" s="4">
        <v>42551</v>
      </c>
      <c r="B201" s="120" t="s">
        <v>93</v>
      </c>
      <c r="C201" s="1">
        <v>38959</v>
      </c>
      <c r="D201" s="1">
        <v>29730</v>
      </c>
      <c r="E201" s="74">
        <f t="shared" si="33"/>
        <v>96</v>
      </c>
      <c r="F201" s="1">
        <v>6873</v>
      </c>
      <c r="G201" s="1"/>
      <c r="H201" s="140"/>
      <c r="I201" s="1">
        <v>36717</v>
      </c>
      <c r="J201" s="39">
        <f t="shared" si="35"/>
        <v>0</v>
      </c>
    </row>
    <row r="202" spans="1:11" x14ac:dyDescent="0.2">
      <c r="A202" s="4" t="s">
        <v>578</v>
      </c>
      <c r="B202" s="121" t="s">
        <v>94</v>
      </c>
      <c r="C202" s="1"/>
      <c r="D202" s="1"/>
      <c r="E202" s="74"/>
      <c r="F202" s="1"/>
      <c r="G202" s="1"/>
      <c r="H202" s="140"/>
      <c r="I202" s="1"/>
      <c r="J202" s="39"/>
    </row>
    <row r="203" spans="1:11" x14ac:dyDescent="0.2">
      <c r="A203" s="4">
        <v>42614</v>
      </c>
      <c r="B203" s="121" t="s">
        <v>95</v>
      </c>
      <c r="C203" s="1">
        <v>39517</v>
      </c>
      <c r="D203" s="1">
        <v>29938</v>
      </c>
      <c r="E203" s="74">
        <f>D203-D201</f>
        <v>208</v>
      </c>
      <c r="F203" s="1">
        <v>6881</v>
      </c>
      <c r="G203" s="1">
        <v>207</v>
      </c>
      <c r="H203" s="140">
        <f>G203-G199</f>
        <v>7</v>
      </c>
      <c r="I203" s="1">
        <v>36717</v>
      </c>
      <c r="J203" s="39">
        <f>I203-I201</f>
        <v>0</v>
      </c>
    </row>
    <row r="204" spans="1:11" x14ac:dyDescent="0.2">
      <c r="A204" s="4">
        <v>42648</v>
      </c>
      <c r="B204" s="121" t="s">
        <v>96</v>
      </c>
      <c r="C204" s="1">
        <v>39765</v>
      </c>
      <c r="D204" s="1">
        <v>30064</v>
      </c>
      <c r="E204" s="74">
        <f t="shared" si="33"/>
        <v>126</v>
      </c>
      <c r="F204" s="1">
        <v>6895</v>
      </c>
      <c r="G204" s="1">
        <v>219</v>
      </c>
      <c r="H204" s="140">
        <f t="shared" si="34"/>
        <v>12</v>
      </c>
      <c r="I204" s="1">
        <v>36721</v>
      </c>
      <c r="J204" s="39">
        <f t="shared" si="35"/>
        <v>4</v>
      </c>
    </row>
    <row r="205" spans="1:11" x14ac:dyDescent="0.2">
      <c r="A205" s="4">
        <v>42676</v>
      </c>
      <c r="B205" s="121" t="s">
        <v>97</v>
      </c>
      <c r="C205" s="1">
        <v>39945</v>
      </c>
      <c r="D205" s="1">
        <v>30176</v>
      </c>
      <c r="E205" s="74">
        <f t="shared" si="33"/>
        <v>112</v>
      </c>
      <c r="F205" s="1">
        <v>6915</v>
      </c>
      <c r="G205" s="1">
        <v>222</v>
      </c>
      <c r="H205" s="140">
        <f t="shared" si="34"/>
        <v>3</v>
      </c>
      <c r="I205" s="1">
        <v>36872</v>
      </c>
      <c r="J205" s="39">
        <f t="shared" si="35"/>
        <v>151</v>
      </c>
    </row>
    <row r="206" spans="1:11" x14ac:dyDescent="0.2">
      <c r="A206" s="4">
        <v>42706</v>
      </c>
      <c r="B206" s="120" t="s">
        <v>98</v>
      </c>
      <c r="C206" s="1">
        <v>40171</v>
      </c>
      <c r="D206" s="1">
        <v>30359</v>
      </c>
      <c r="E206" s="74">
        <f t="shared" si="33"/>
        <v>183</v>
      </c>
      <c r="F206" s="1">
        <v>6936</v>
      </c>
      <c r="G206" s="1">
        <v>224</v>
      </c>
      <c r="H206" s="140">
        <f t="shared" si="34"/>
        <v>2</v>
      </c>
      <c r="I206" s="1">
        <v>37240</v>
      </c>
      <c r="J206" s="39">
        <f t="shared" si="35"/>
        <v>368</v>
      </c>
    </row>
    <row r="207" spans="1:11" x14ac:dyDescent="0.2">
      <c r="A207" s="4">
        <v>42738</v>
      </c>
      <c r="B207" s="120" t="s">
        <v>99</v>
      </c>
      <c r="C207" s="1">
        <v>40522</v>
      </c>
      <c r="D207" s="1">
        <v>30647</v>
      </c>
      <c r="E207" s="74">
        <f t="shared" si="33"/>
        <v>288</v>
      </c>
      <c r="F207" s="1">
        <v>6951</v>
      </c>
      <c r="G207" s="1">
        <v>228</v>
      </c>
      <c r="H207" s="140">
        <f t="shared" si="34"/>
        <v>4</v>
      </c>
      <c r="I207" s="1">
        <v>37822</v>
      </c>
      <c r="J207" s="39">
        <f t="shared" si="35"/>
        <v>582</v>
      </c>
      <c r="K207" t="s">
        <v>590</v>
      </c>
    </row>
    <row r="208" spans="1:11" x14ac:dyDescent="0.2">
      <c r="A208" s="134">
        <v>2016</v>
      </c>
      <c r="B208" s="542">
        <f>SUM(E208,F208,C208)</f>
        <v>4764</v>
      </c>
      <c r="C208" s="139">
        <f>C207-C194</f>
        <v>2928</v>
      </c>
      <c r="D208" s="81"/>
      <c r="E208" s="139">
        <f>SUM(E196:E207)</f>
        <v>1639</v>
      </c>
      <c r="F208" s="139">
        <f>F207-F194</f>
        <v>197</v>
      </c>
      <c r="G208" s="202" t="s">
        <v>70</v>
      </c>
      <c r="H208" s="143">
        <f>SUM(H196:H207)</f>
        <v>31</v>
      </c>
      <c r="I208" s="169" t="s">
        <v>70</v>
      </c>
      <c r="J208" s="115">
        <f>SUM(J196:J207)</f>
        <v>2318</v>
      </c>
    </row>
    <row r="209" spans="1:11" x14ac:dyDescent="0.2">
      <c r="A209" s="4">
        <v>42767</v>
      </c>
      <c r="B209" s="120" t="s">
        <v>88</v>
      </c>
      <c r="C209" s="1">
        <v>40756</v>
      </c>
      <c r="D209" s="1">
        <v>30833</v>
      </c>
      <c r="E209" s="74">
        <f>D209-D207</f>
        <v>186</v>
      </c>
      <c r="F209" s="1">
        <v>6967</v>
      </c>
      <c r="G209" s="1">
        <v>229</v>
      </c>
      <c r="H209" s="140">
        <f>G209-G207</f>
        <v>1</v>
      </c>
      <c r="I209" s="1">
        <v>38541</v>
      </c>
      <c r="J209" s="39">
        <f>I209-I207</f>
        <v>719</v>
      </c>
    </row>
    <row r="210" spans="1:11" x14ac:dyDescent="0.2">
      <c r="A210" s="4">
        <v>42796</v>
      </c>
      <c r="B210" s="120" t="s">
        <v>89</v>
      </c>
      <c r="C210" s="1">
        <v>40961</v>
      </c>
      <c r="D210" s="1">
        <v>30962</v>
      </c>
      <c r="E210" s="74">
        <f t="shared" ref="E210:E217" si="36">D210-D209</f>
        <v>129</v>
      </c>
      <c r="F210" s="1">
        <v>6995</v>
      </c>
      <c r="G210" s="1">
        <v>229</v>
      </c>
      <c r="H210" s="140">
        <f t="shared" ref="H210:H218" si="37">G210-G209</f>
        <v>0</v>
      </c>
      <c r="I210" s="1">
        <v>38976</v>
      </c>
      <c r="J210" s="39">
        <f t="shared" ref="J210:J218" si="38">I210-I209</f>
        <v>435</v>
      </c>
    </row>
    <row r="211" spans="1:11" x14ac:dyDescent="0.2">
      <c r="A211" s="4">
        <v>42828</v>
      </c>
      <c r="B211" s="120" t="s">
        <v>90</v>
      </c>
      <c r="C211" s="1"/>
      <c r="D211" s="1"/>
      <c r="E211" s="74"/>
      <c r="F211" s="1"/>
      <c r="G211" s="1"/>
      <c r="H211" s="140"/>
      <c r="I211" s="1">
        <v>39210</v>
      </c>
      <c r="J211" s="39">
        <f t="shared" si="38"/>
        <v>234</v>
      </c>
      <c r="K211" t="s">
        <v>610</v>
      </c>
    </row>
    <row r="212" spans="1:11" x14ac:dyDescent="0.2">
      <c r="A212" s="4"/>
      <c r="B212" s="120" t="s">
        <v>91</v>
      </c>
      <c r="C212" s="1"/>
      <c r="D212" s="1"/>
      <c r="E212" s="74"/>
      <c r="F212" s="1"/>
      <c r="G212" s="1"/>
      <c r="H212" s="140"/>
      <c r="I212" s="1"/>
      <c r="J212" s="39"/>
    </row>
    <row r="213" spans="1:11" x14ac:dyDescent="0.2">
      <c r="A213" s="4">
        <v>42886</v>
      </c>
      <c r="B213" s="120" t="s">
        <v>92</v>
      </c>
      <c r="C213" s="1">
        <v>41646</v>
      </c>
      <c r="D213" s="1">
        <v>31318</v>
      </c>
      <c r="E213" s="74">
        <f>D213-D210</f>
        <v>356</v>
      </c>
      <c r="F213" s="1">
        <v>7066</v>
      </c>
      <c r="G213" s="1">
        <v>1</v>
      </c>
      <c r="H213" s="140">
        <v>2</v>
      </c>
      <c r="I213" s="1">
        <v>39315</v>
      </c>
      <c r="J213" s="39">
        <f>I213-I211</f>
        <v>105</v>
      </c>
    </row>
    <row r="214" spans="1:11" x14ac:dyDescent="0.2">
      <c r="A214" s="4">
        <v>42919</v>
      </c>
      <c r="B214" s="120" t="s">
        <v>93</v>
      </c>
      <c r="C214" s="1"/>
      <c r="D214" s="1"/>
      <c r="E214" s="74"/>
      <c r="F214" s="1"/>
      <c r="G214" s="1">
        <v>2</v>
      </c>
      <c r="H214" s="140">
        <f t="shared" si="37"/>
        <v>1</v>
      </c>
      <c r="I214" s="1">
        <v>39315</v>
      </c>
      <c r="J214" s="39">
        <f t="shared" si="38"/>
        <v>0</v>
      </c>
    </row>
    <row r="215" spans="1:11" x14ac:dyDescent="0.2">
      <c r="A215" s="4">
        <v>42947</v>
      </c>
      <c r="B215" s="121" t="s">
        <v>94</v>
      </c>
      <c r="C215" s="1">
        <v>42209</v>
      </c>
      <c r="D215" s="1">
        <v>31528</v>
      </c>
      <c r="E215" s="74">
        <f>D215-D213</f>
        <v>210</v>
      </c>
      <c r="F215" s="1">
        <v>7086</v>
      </c>
      <c r="G215" s="1">
        <v>3</v>
      </c>
      <c r="H215" s="140">
        <f t="shared" si="37"/>
        <v>1</v>
      </c>
      <c r="I215" s="1">
        <v>39315</v>
      </c>
      <c r="J215" s="39">
        <f t="shared" si="38"/>
        <v>0</v>
      </c>
    </row>
    <row r="216" spans="1:11" x14ac:dyDescent="0.2">
      <c r="A216" s="4">
        <v>42978</v>
      </c>
      <c r="B216" s="121" t="s">
        <v>95</v>
      </c>
      <c r="C216" s="1">
        <v>42494</v>
      </c>
      <c r="D216" s="1">
        <v>31628</v>
      </c>
      <c r="E216" s="74">
        <f t="shared" si="36"/>
        <v>100</v>
      </c>
      <c r="F216" s="1">
        <v>7088</v>
      </c>
      <c r="G216" s="1">
        <v>10</v>
      </c>
      <c r="H216" s="140">
        <f t="shared" si="37"/>
        <v>7</v>
      </c>
      <c r="I216" s="1">
        <v>39315</v>
      </c>
      <c r="J216" s="39">
        <f t="shared" si="38"/>
        <v>0</v>
      </c>
      <c r="K216" t="s">
        <v>613</v>
      </c>
    </row>
    <row r="217" spans="1:11" x14ac:dyDescent="0.2">
      <c r="A217" s="4">
        <v>43006</v>
      </c>
      <c r="B217" s="121" t="s">
        <v>96</v>
      </c>
      <c r="C217" s="1">
        <v>42707</v>
      </c>
      <c r="D217" s="1">
        <v>31717</v>
      </c>
      <c r="E217" s="74">
        <f t="shared" si="36"/>
        <v>89</v>
      </c>
      <c r="F217" s="1">
        <v>7104</v>
      </c>
      <c r="G217" s="1">
        <v>12</v>
      </c>
      <c r="H217" s="140">
        <f t="shared" si="37"/>
        <v>2</v>
      </c>
      <c r="I217" s="1">
        <v>39330</v>
      </c>
      <c r="J217" s="39">
        <f t="shared" si="38"/>
        <v>15</v>
      </c>
    </row>
    <row r="218" spans="1:11" x14ac:dyDescent="0.2">
      <c r="A218" s="4">
        <v>43033</v>
      </c>
      <c r="B218" s="121" t="s">
        <v>97</v>
      </c>
      <c r="C218" s="1"/>
      <c r="D218" s="1"/>
      <c r="E218" s="74"/>
      <c r="F218" s="1"/>
      <c r="G218" s="1">
        <v>13</v>
      </c>
      <c r="H218" s="140">
        <f t="shared" si="37"/>
        <v>1</v>
      </c>
      <c r="I218" s="1">
        <v>39365</v>
      </c>
      <c r="J218" s="39">
        <f t="shared" si="38"/>
        <v>35</v>
      </c>
    </row>
    <row r="219" spans="1:11" x14ac:dyDescent="0.2">
      <c r="A219" s="1"/>
      <c r="B219" s="120" t="s">
        <v>98</v>
      </c>
      <c r="C219" s="1"/>
      <c r="D219" s="1"/>
      <c r="E219" s="74"/>
      <c r="F219" s="1"/>
      <c r="G219" s="1"/>
      <c r="H219" s="140"/>
      <c r="I219" s="1"/>
      <c r="J219" s="39"/>
    </row>
    <row r="220" spans="1:11" x14ac:dyDescent="0.2">
      <c r="A220" s="4">
        <v>43102</v>
      </c>
      <c r="B220" s="120" t="s">
        <v>99</v>
      </c>
      <c r="C220" s="1">
        <v>43465</v>
      </c>
      <c r="D220" s="1">
        <v>32139</v>
      </c>
      <c r="E220" s="74">
        <f>D220-D217</f>
        <v>422</v>
      </c>
      <c r="F220" s="1">
        <v>7164</v>
      </c>
      <c r="G220" s="1">
        <v>18</v>
      </c>
      <c r="H220" s="140">
        <f>G220-G218</f>
        <v>5</v>
      </c>
      <c r="I220" s="1">
        <v>40406</v>
      </c>
      <c r="J220" s="39">
        <f>I220-I218</f>
        <v>1041</v>
      </c>
    </row>
    <row r="221" spans="1:11" x14ac:dyDescent="0.2">
      <c r="A221" s="134">
        <v>2017</v>
      </c>
      <c r="B221" s="542">
        <f>SUM(E221,F221,C221)</f>
        <v>4648</v>
      </c>
      <c r="C221" s="139">
        <f>C220-C207</f>
        <v>2943</v>
      </c>
      <c r="D221" s="81"/>
      <c r="E221" s="139">
        <f>SUM(E209:E220)</f>
        <v>1492</v>
      </c>
      <c r="F221" s="139">
        <f>F220-F207</f>
        <v>213</v>
      </c>
      <c r="G221" s="202" t="s">
        <v>70</v>
      </c>
      <c r="H221" s="143">
        <f>SUM(H209:H220)</f>
        <v>20</v>
      </c>
      <c r="I221" s="169" t="s">
        <v>70</v>
      </c>
      <c r="J221" s="115">
        <f>SUM(J209:J220)</f>
        <v>2584</v>
      </c>
    </row>
    <row r="222" spans="1:11" x14ac:dyDescent="0.2">
      <c r="A222" s="4">
        <v>43131</v>
      </c>
      <c r="B222" s="120" t="s">
        <v>88</v>
      </c>
      <c r="C222" s="1">
        <v>43666</v>
      </c>
      <c r="D222" s="1">
        <v>32272</v>
      </c>
      <c r="E222" s="74">
        <f>D222-D220</f>
        <v>133</v>
      </c>
      <c r="F222" s="1">
        <v>7180</v>
      </c>
      <c r="G222" s="1">
        <v>19</v>
      </c>
      <c r="H222" s="140">
        <f>G222-G220</f>
        <v>1</v>
      </c>
      <c r="I222" s="1">
        <v>40882</v>
      </c>
      <c r="J222" s="39">
        <f>I222-I220</f>
        <v>476</v>
      </c>
    </row>
    <row r="223" spans="1:11" x14ac:dyDescent="0.2">
      <c r="A223" s="4">
        <v>43159</v>
      </c>
      <c r="B223" s="120" t="s">
        <v>89</v>
      </c>
      <c r="C223" s="1">
        <v>43874</v>
      </c>
      <c r="D223" s="1">
        <v>32403</v>
      </c>
      <c r="E223" s="74">
        <f t="shared" ref="E223:E233" si="39">D223-D222</f>
        <v>131</v>
      </c>
      <c r="F223" s="1">
        <v>7196</v>
      </c>
      <c r="G223" s="1">
        <v>20</v>
      </c>
      <c r="H223" s="140">
        <f t="shared" ref="H223:H233" si="40">G223-G222</f>
        <v>1</v>
      </c>
      <c r="I223" s="1">
        <v>41488</v>
      </c>
      <c r="J223" s="39">
        <f t="shared" ref="J223:J233" si="41">I223-I222</f>
        <v>606</v>
      </c>
    </row>
    <row r="224" spans="1:11" x14ac:dyDescent="0.2">
      <c r="A224" s="4"/>
      <c r="B224" s="120" t="s">
        <v>90</v>
      </c>
      <c r="C224" s="1"/>
      <c r="D224" s="1"/>
      <c r="E224" s="74">
        <f t="shared" si="39"/>
        <v>-32403</v>
      </c>
      <c r="F224" s="1"/>
      <c r="G224" s="1"/>
      <c r="H224" s="140">
        <f t="shared" si="40"/>
        <v>-20</v>
      </c>
      <c r="I224" s="1"/>
      <c r="J224" s="39">
        <f t="shared" si="41"/>
        <v>-41488</v>
      </c>
    </row>
    <row r="225" spans="1:10" x14ac:dyDescent="0.2">
      <c r="A225" s="4"/>
      <c r="B225" s="120" t="s">
        <v>91</v>
      </c>
      <c r="C225" s="1"/>
      <c r="D225" s="1"/>
      <c r="E225" s="74">
        <f t="shared" si="39"/>
        <v>0</v>
      </c>
      <c r="F225" s="1"/>
      <c r="G225" s="1"/>
      <c r="H225" s="140">
        <f t="shared" si="40"/>
        <v>0</v>
      </c>
      <c r="I225" s="1"/>
      <c r="J225" s="39">
        <f t="shared" si="41"/>
        <v>0</v>
      </c>
    </row>
    <row r="226" spans="1:10" x14ac:dyDescent="0.2">
      <c r="A226" s="4"/>
      <c r="B226" s="120" t="s">
        <v>92</v>
      </c>
      <c r="C226" s="1"/>
      <c r="D226" s="1"/>
      <c r="E226" s="74">
        <f t="shared" si="39"/>
        <v>0</v>
      </c>
      <c r="F226" s="1"/>
      <c r="G226" s="1"/>
      <c r="H226" s="140">
        <f t="shared" si="40"/>
        <v>0</v>
      </c>
      <c r="I226" s="1"/>
      <c r="J226" s="39">
        <f t="shared" si="41"/>
        <v>0</v>
      </c>
    </row>
    <row r="227" spans="1:10" x14ac:dyDescent="0.2">
      <c r="A227" s="4"/>
      <c r="B227" s="120" t="s">
        <v>93</v>
      </c>
      <c r="C227" s="1"/>
      <c r="D227" s="1"/>
      <c r="E227" s="74">
        <f t="shared" si="39"/>
        <v>0</v>
      </c>
      <c r="F227" s="1"/>
      <c r="G227" s="1"/>
      <c r="H227" s="140">
        <f t="shared" si="40"/>
        <v>0</v>
      </c>
      <c r="I227" s="1"/>
      <c r="J227" s="39">
        <f t="shared" si="41"/>
        <v>0</v>
      </c>
    </row>
    <row r="228" spans="1:10" x14ac:dyDescent="0.2">
      <c r="A228" s="4"/>
      <c r="B228" s="121" t="s">
        <v>94</v>
      </c>
      <c r="C228" s="1"/>
      <c r="D228" s="1"/>
      <c r="E228" s="74">
        <f t="shared" si="39"/>
        <v>0</v>
      </c>
      <c r="F228" s="1"/>
      <c r="G228" s="1"/>
      <c r="H228" s="140">
        <f t="shared" si="40"/>
        <v>0</v>
      </c>
      <c r="I228" s="1"/>
      <c r="J228" s="39">
        <f t="shared" si="41"/>
        <v>0</v>
      </c>
    </row>
    <row r="229" spans="1:10" x14ac:dyDescent="0.2">
      <c r="A229" s="4"/>
      <c r="B229" s="121" t="s">
        <v>95</v>
      </c>
      <c r="C229" s="1"/>
      <c r="D229" s="1"/>
      <c r="E229" s="74">
        <f t="shared" si="39"/>
        <v>0</v>
      </c>
      <c r="F229" s="1"/>
      <c r="G229" s="1"/>
      <c r="H229" s="140">
        <f t="shared" si="40"/>
        <v>0</v>
      </c>
      <c r="I229" s="1"/>
      <c r="J229" s="39">
        <f t="shared" si="41"/>
        <v>0</v>
      </c>
    </row>
    <row r="230" spans="1:10" x14ac:dyDescent="0.2">
      <c r="A230" s="4"/>
      <c r="B230" s="121" t="s">
        <v>96</v>
      </c>
      <c r="C230" s="1"/>
      <c r="D230" s="1"/>
      <c r="E230" s="74">
        <f t="shared" si="39"/>
        <v>0</v>
      </c>
      <c r="F230" s="1"/>
      <c r="G230" s="1"/>
      <c r="H230" s="140">
        <f t="shared" si="40"/>
        <v>0</v>
      </c>
      <c r="I230" s="1"/>
      <c r="J230" s="39">
        <f t="shared" si="41"/>
        <v>0</v>
      </c>
    </row>
    <row r="231" spans="1:10" x14ac:dyDescent="0.2">
      <c r="A231" s="1"/>
      <c r="B231" s="121" t="s">
        <v>97</v>
      </c>
      <c r="C231" s="1"/>
      <c r="D231" s="1"/>
      <c r="E231" s="74">
        <f t="shared" si="39"/>
        <v>0</v>
      </c>
      <c r="F231" s="1"/>
      <c r="G231" s="1"/>
      <c r="H231" s="140">
        <f t="shared" si="40"/>
        <v>0</v>
      </c>
      <c r="I231" s="1"/>
      <c r="J231" s="39">
        <f t="shared" si="41"/>
        <v>0</v>
      </c>
    </row>
    <row r="232" spans="1:10" x14ac:dyDescent="0.2">
      <c r="A232" s="1"/>
      <c r="B232" s="120" t="s">
        <v>98</v>
      </c>
      <c r="C232" s="1"/>
      <c r="D232" s="1"/>
      <c r="E232" s="74">
        <f t="shared" si="39"/>
        <v>0</v>
      </c>
      <c r="F232" s="1"/>
      <c r="G232" s="1"/>
      <c r="H232" s="140">
        <f t="shared" si="40"/>
        <v>0</v>
      </c>
      <c r="I232" s="1"/>
      <c r="J232" s="39">
        <f t="shared" si="41"/>
        <v>0</v>
      </c>
    </row>
    <row r="233" spans="1:10" x14ac:dyDescent="0.2">
      <c r="A233" s="1"/>
      <c r="B233" s="120" t="s">
        <v>99</v>
      </c>
      <c r="C233" s="1"/>
      <c r="D233" s="1"/>
      <c r="E233" s="74">
        <f t="shared" si="39"/>
        <v>0</v>
      </c>
      <c r="F233" s="1"/>
      <c r="G233" s="1"/>
      <c r="H233" s="140">
        <f t="shared" si="40"/>
        <v>0</v>
      </c>
      <c r="I233" s="1"/>
      <c r="J233" s="39">
        <f t="shared" si="41"/>
        <v>0</v>
      </c>
    </row>
    <row r="234" spans="1:10" x14ac:dyDescent="0.2">
      <c r="A234" s="134">
        <v>2018</v>
      </c>
      <c r="B234" s="542">
        <f>SUM(E234,F234,C234)</f>
        <v>-82768</v>
      </c>
      <c r="C234" s="139">
        <f>C233-C220</f>
        <v>-43465</v>
      </c>
      <c r="D234" s="81"/>
      <c r="E234" s="139">
        <f>SUM(E222:E233)</f>
        <v>-32139</v>
      </c>
      <c r="F234" s="139">
        <f>F233-F220</f>
        <v>-7164</v>
      </c>
      <c r="G234" s="202" t="s">
        <v>70</v>
      </c>
      <c r="H234" s="143">
        <f>SUM(H222:H233)</f>
        <v>-18</v>
      </c>
      <c r="I234" s="169" t="s">
        <v>70</v>
      </c>
      <c r="J234" s="115">
        <f>SUM(J222:J233)</f>
        <v>-40406</v>
      </c>
    </row>
    <row r="235" spans="1:10" x14ac:dyDescent="0.2">
      <c r="A235" s="4"/>
      <c r="B235" s="120" t="s">
        <v>88</v>
      </c>
      <c r="C235" s="1"/>
      <c r="D235" s="1"/>
      <c r="E235" s="74">
        <f>D235-D233</f>
        <v>0</v>
      </c>
      <c r="F235" s="1"/>
      <c r="G235" s="1"/>
      <c r="H235" s="140">
        <f>G235-G233</f>
        <v>0</v>
      </c>
      <c r="I235" s="1"/>
      <c r="J235" s="39">
        <f>I235-I233</f>
        <v>0</v>
      </c>
    </row>
    <row r="236" spans="1:10" x14ac:dyDescent="0.2">
      <c r="A236" s="4"/>
      <c r="B236" s="120" t="s">
        <v>89</v>
      </c>
      <c r="C236" s="1"/>
      <c r="D236" s="1"/>
      <c r="E236" s="74">
        <f t="shared" ref="E236:E246" si="42">D236-D235</f>
        <v>0</v>
      </c>
      <c r="F236" s="1"/>
      <c r="G236" s="1"/>
      <c r="H236" s="140">
        <f t="shared" ref="H236:H246" si="43">G236-G235</f>
        <v>0</v>
      </c>
      <c r="I236" s="1"/>
      <c r="J236" s="39">
        <f t="shared" ref="J236:J246" si="44">I236-I235</f>
        <v>0</v>
      </c>
    </row>
    <row r="237" spans="1:10" x14ac:dyDescent="0.2">
      <c r="A237" s="4"/>
      <c r="B237" s="120" t="s">
        <v>90</v>
      </c>
      <c r="C237" s="1"/>
      <c r="D237" s="1"/>
      <c r="E237" s="74">
        <f t="shared" si="42"/>
        <v>0</v>
      </c>
      <c r="F237" s="1"/>
      <c r="G237" s="1"/>
      <c r="H237" s="140">
        <f t="shared" si="43"/>
        <v>0</v>
      </c>
      <c r="I237" s="1"/>
      <c r="J237" s="39">
        <f t="shared" si="44"/>
        <v>0</v>
      </c>
    </row>
    <row r="238" spans="1:10" x14ac:dyDescent="0.2">
      <c r="A238" s="4"/>
      <c r="B238" s="120" t="s">
        <v>91</v>
      </c>
      <c r="C238" s="1"/>
      <c r="D238" s="1"/>
      <c r="E238" s="74">
        <f t="shared" si="42"/>
        <v>0</v>
      </c>
      <c r="F238" s="1"/>
      <c r="G238" s="1"/>
      <c r="H238" s="140">
        <f t="shared" si="43"/>
        <v>0</v>
      </c>
      <c r="I238" s="1"/>
      <c r="J238" s="39">
        <f t="shared" si="44"/>
        <v>0</v>
      </c>
    </row>
    <row r="239" spans="1:10" x14ac:dyDescent="0.2">
      <c r="A239" s="4"/>
      <c r="B239" s="120" t="s">
        <v>92</v>
      </c>
      <c r="C239" s="1"/>
      <c r="D239" s="1"/>
      <c r="E239" s="74">
        <f t="shared" si="42"/>
        <v>0</v>
      </c>
      <c r="F239" s="1"/>
      <c r="G239" s="1"/>
      <c r="H239" s="140">
        <f t="shared" si="43"/>
        <v>0</v>
      </c>
      <c r="I239" s="1"/>
      <c r="J239" s="39">
        <f t="shared" si="44"/>
        <v>0</v>
      </c>
    </row>
    <row r="240" spans="1:10" x14ac:dyDescent="0.2">
      <c r="A240" s="4"/>
      <c r="B240" s="120" t="s">
        <v>93</v>
      </c>
      <c r="C240" s="1"/>
      <c r="D240" s="1"/>
      <c r="E240" s="74">
        <f t="shared" si="42"/>
        <v>0</v>
      </c>
      <c r="F240" s="1"/>
      <c r="G240" s="1"/>
      <c r="H240" s="140">
        <f t="shared" si="43"/>
        <v>0</v>
      </c>
      <c r="I240" s="1"/>
      <c r="J240" s="39">
        <f t="shared" si="44"/>
        <v>0</v>
      </c>
    </row>
    <row r="241" spans="1:10" x14ac:dyDescent="0.2">
      <c r="A241" s="4"/>
      <c r="B241" s="121" t="s">
        <v>94</v>
      </c>
      <c r="C241" s="1"/>
      <c r="D241" s="1"/>
      <c r="E241" s="74">
        <f t="shared" si="42"/>
        <v>0</v>
      </c>
      <c r="F241" s="1"/>
      <c r="G241" s="1"/>
      <c r="H241" s="140">
        <f t="shared" si="43"/>
        <v>0</v>
      </c>
      <c r="I241" s="1"/>
      <c r="J241" s="39">
        <f t="shared" si="44"/>
        <v>0</v>
      </c>
    </row>
    <row r="242" spans="1:10" x14ac:dyDescent="0.2">
      <c r="A242" s="4"/>
      <c r="B242" s="121" t="s">
        <v>95</v>
      </c>
      <c r="C242" s="1"/>
      <c r="D242" s="1"/>
      <c r="E242" s="74">
        <f t="shared" si="42"/>
        <v>0</v>
      </c>
      <c r="F242" s="1"/>
      <c r="G242" s="1"/>
      <c r="H242" s="140">
        <f t="shared" si="43"/>
        <v>0</v>
      </c>
      <c r="I242" s="1"/>
      <c r="J242" s="39">
        <f t="shared" si="44"/>
        <v>0</v>
      </c>
    </row>
    <row r="243" spans="1:10" x14ac:dyDescent="0.2">
      <c r="A243" s="4"/>
      <c r="B243" s="121" t="s">
        <v>96</v>
      </c>
      <c r="C243" s="1"/>
      <c r="D243" s="1"/>
      <c r="E243" s="74">
        <f t="shared" si="42"/>
        <v>0</v>
      </c>
      <c r="F243" s="1"/>
      <c r="G243" s="1"/>
      <c r="H243" s="140">
        <f t="shared" si="43"/>
        <v>0</v>
      </c>
      <c r="I243" s="1"/>
      <c r="J243" s="39">
        <f t="shared" si="44"/>
        <v>0</v>
      </c>
    </row>
    <row r="244" spans="1:10" x14ac:dyDescent="0.2">
      <c r="A244" s="1"/>
      <c r="B244" s="121" t="s">
        <v>97</v>
      </c>
      <c r="C244" s="1"/>
      <c r="D244" s="1"/>
      <c r="E244" s="74">
        <f t="shared" si="42"/>
        <v>0</v>
      </c>
      <c r="F244" s="1"/>
      <c r="G244" s="1"/>
      <c r="H244" s="140">
        <f t="shared" si="43"/>
        <v>0</v>
      </c>
      <c r="I244" s="1"/>
      <c r="J244" s="39">
        <f t="shared" si="44"/>
        <v>0</v>
      </c>
    </row>
    <row r="245" spans="1:10" x14ac:dyDescent="0.2">
      <c r="A245" s="1"/>
      <c r="B245" s="120" t="s">
        <v>98</v>
      </c>
      <c r="C245" s="1"/>
      <c r="D245" s="1"/>
      <c r="E245" s="74">
        <f t="shared" si="42"/>
        <v>0</v>
      </c>
      <c r="F245" s="1"/>
      <c r="G245" s="1"/>
      <c r="H245" s="140">
        <f t="shared" si="43"/>
        <v>0</v>
      </c>
      <c r="I245" s="1"/>
      <c r="J245" s="39">
        <f t="shared" si="44"/>
        <v>0</v>
      </c>
    </row>
    <row r="246" spans="1:10" x14ac:dyDescent="0.2">
      <c r="A246" s="1"/>
      <c r="B246" s="120" t="s">
        <v>99</v>
      </c>
      <c r="C246" s="1"/>
      <c r="D246" s="1"/>
      <c r="E246" s="74">
        <f t="shared" si="42"/>
        <v>0</v>
      </c>
      <c r="F246" s="1"/>
      <c r="G246" s="1"/>
      <c r="H246" s="140">
        <f t="shared" si="43"/>
        <v>0</v>
      </c>
      <c r="I246" s="1"/>
      <c r="J246" s="39">
        <f t="shared" si="44"/>
        <v>0</v>
      </c>
    </row>
    <row r="247" spans="1:10" x14ac:dyDescent="0.2">
      <c r="A247" s="134">
        <v>2019</v>
      </c>
      <c r="B247" s="542">
        <f>SUM(E247,F247,C247)</f>
        <v>0</v>
      </c>
      <c r="C247" s="139">
        <f>C246-C233</f>
        <v>0</v>
      </c>
      <c r="D247" s="81"/>
      <c r="E247" s="139">
        <f>SUM(E235:E246)</f>
        <v>0</v>
      </c>
      <c r="F247" s="139">
        <f>F246-F233</f>
        <v>0</v>
      </c>
      <c r="G247" s="202" t="s">
        <v>70</v>
      </c>
      <c r="H247" s="143">
        <f>SUM(H235:H246)</f>
        <v>0</v>
      </c>
      <c r="I247" s="169" t="s">
        <v>70</v>
      </c>
      <c r="J247" s="115">
        <f>SUM(J235:J246)</f>
        <v>0</v>
      </c>
    </row>
    <row r="248" spans="1:10" x14ac:dyDescent="0.2">
      <c r="A248" s="4"/>
      <c r="B248" s="120" t="s">
        <v>88</v>
      </c>
      <c r="C248" s="1"/>
      <c r="D248" s="1"/>
      <c r="E248" s="74">
        <f>D248-D246</f>
        <v>0</v>
      </c>
      <c r="F248" s="1"/>
      <c r="G248" s="1"/>
      <c r="H248" s="140">
        <f>G248-G246</f>
        <v>0</v>
      </c>
      <c r="I248" s="1"/>
      <c r="J248" s="39">
        <f>I248-I246</f>
        <v>0</v>
      </c>
    </row>
    <row r="249" spans="1:10" x14ac:dyDescent="0.2">
      <c r="A249" s="4"/>
      <c r="B249" s="120" t="s">
        <v>89</v>
      </c>
      <c r="C249" s="1"/>
      <c r="D249" s="1"/>
      <c r="E249" s="74">
        <f t="shared" ref="E249:E259" si="45">D249-D248</f>
        <v>0</v>
      </c>
      <c r="F249" s="1"/>
      <c r="G249" s="1"/>
      <c r="H249" s="140">
        <f t="shared" ref="H249:H259" si="46">G249-G248</f>
        <v>0</v>
      </c>
      <c r="I249" s="1"/>
      <c r="J249" s="39">
        <f t="shared" ref="J249:J259" si="47">I249-I248</f>
        <v>0</v>
      </c>
    </row>
    <row r="250" spans="1:10" x14ac:dyDescent="0.2">
      <c r="A250" s="4"/>
      <c r="B250" s="120" t="s">
        <v>90</v>
      </c>
      <c r="C250" s="1"/>
      <c r="D250" s="1"/>
      <c r="E250" s="74">
        <f t="shared" si="45"/>
        <v>0</v>
      </c>
      <c r="F250" s="1"/>
      <c r="G250" s="1"/>
      <c r="H250" s="140">
        <f t="shared" si="46"/>
        <v>0</v>
      </c>
      <c r="I250" s="1"/>
      <c r="J250" s="39">
        <f t="shared" si="47"/>
        <v>0</v>
      </c>
    </row>
    <row r="251" spans="1:10" x14ac:dyDescent="0.2">
      <c r="A251" s="4"/>
      <c r="B251" s="120" t="s">
        <v>91</v>
      </c>
      <c r="C251" s="1"/>
      <c r="D251" s="1"/>
      <c r="E251" s="74">
        <f t="shared" si="45"/>
        <v>0</v>
      </c>
      <c r="F251" s="1"/>
      <c r="G251" s="1"/>
      <c r="H251" s="140">
        <f t="shared" si="46"/>
        <v>0</v>
      </c>
      <c r="I251" s="1"/>
      <c r="J251" s="39">
        <f t="shared" si="47"/>
        <v>0</v>
      </c>
    </row>
    <row r="252" spans="1:10" x14ac:dyDescent="0.2">
      <c r="A252" s="4"/>
      <c r="B252" s="120" t="s">
        <v>92</v>
      </c>
      <c r="C252" s="1"/>
      <c r="D252" s="1"/>
      <c r="E252" s="74">
        <f t="shared" si="45"/>
        <v>0</v>
      </c>
      <c r="F252" s="1"/>
      <c r="G252" s="1"/>
      <c r="H252" s="140">
        <f t="shared" si="46"/>
        <v>0</v>
      </c>
      <c r="I252" s="1"/>
      <c r="J252" s="39">
        <f t="shared" si="47"/>
        <v>0</v>
      </c>
    </row>
    <row r="253" spans="1:10" x14ac:dyDescent="0.2">
      <c r="A253" s="4"/>
      <c r="B253" s="120" t="s">
        <v>93</v>
      </c>
      <c r="C253" s="1"/>
      <c r="D253" s="1"/>
      <c r="E253" s="74">
        <f t="shared" si="45"/>
        <v>0</v>
      </c>
      <c r="F253" s="1"/>
      <c r="G253" s="1"/>
      <c r="H253" s="140">
        <f t="shared" si="46"/>
        <v>0</v>
      </c>
      <c r="I253" s="1"/>
      <c r="J253" s="39">
        <f t="shared" si="47"/>
        <v>0</v>
      </c>
    </row>
    <row r="254" spans="1:10" x14ac:dyDescent="0.2">
      <c r="A254" s="4"/>
      <c r="B254" s="121" t="s">
        <v>94</v>
      </c>
      <c r="C254" s="1"/>
      <c r="D254" s="1"/>
      <c r="E254" s="74">
        <f t="shared" si="45"/>
        <v>0</v>
      </c>
      <c r="F254" s="1"/>
      <c r="G254" s="1"/>
      <c r="H254" s="140">
        <f t="shared" si="46"/>
        <v>0</v>
      </c>
      <c r="I254" s="1"/>
      <c r="J254" s="39">
        <f t="shared" si="47"/>
        <v>0</v>
      </c>
    </row>
    <row r="255" spans="1:10" x14ac:dyDescent="0.2">
      <c r="A255" s="4"/>
      <c r="B255" s="121" t="s">
        <v>95</v>
      </c>
      <c r="C255" s="1"/>
      <c r="D255" s="1"/>
      <c r="E255" s="74">
        <f t="shared" si="45"/>
        <v>0</v>
      </c>
      <c r="F255" s="1"/>
      <c r="G255" s="1"/>
      <c r="H255" s="140">
        <f t="shared" si="46"/>
        <v>0</v>
      </c>
      <c r="I255" s="1"/>
      <c r="J255" s="39">
        <f t="shared" si="47"/>
        <v>0</v>
      </c>
    </row>
    <row r="256" spans="1:10" x14ac:dyDescent="0.2">
      <c r="A256" s="4"/>
      <c r="B256" s="121" t="s">
        <v>96</v>
      </c>
      <c r="C256" s="1"/>
      <c r="D256" s="1"/>
      <c r="E256" s="74">
        <f t="shared" si="45"/>
        <v>0</v>
      </c>
      <c r="F256" s="1"/>
      <c r="G256" s="1"/>
      <c r="H256" s="140">
        <f t="shared" si="46"/>
        <v>0</v>
      </c>
      <c r="I256" s="1"/>
      <c r="J256" s="39">
        <f t="shared" si="47"/>
        <v>0</v>
      </c>
    </row>
    <row r="257" spans="1:10" x14ac:dyDescent="0.2">
      <c r="A257" s="1"/>
      <c r="B257" s="121" t="s">
        <v>97</v>
      </c>
      <c r="C257" s="1"/>
      <c r="D257" s="1"/>
      <c r="E257" s="74">
        <f t="shared" si="45"/>
        <v>0</v>
      </c>
      <c r="F257" s="1"/>
      <c r="G257" s="1"/>
      <c r="H257" s="140">
        <f t="shared" si="46"/>
        <v>0</v>
      </c>
      <c r="I257" s="1"/>
      <c r="J257" s="39">
        <f t="shared" si="47"/>
        <v>0</v>
      </c>
    </row>
    <row r="258" spans="1:10" x14ac:dyDescent="0.2">
      <c r="A258" s="1"/>
      <c r="B258" s="120" t="s">
        <v>98</v>
      </c>
      <c r="C258" s="1"/>
      <c r="D258" s="1"/>
      <c r="E258" s="74">
        <f t="shared" si="45"/>
        <v>0</v>
      </c>
      <c r="F258" s="1"/>
      <c r="G258" s="1"/>
      <c r="H258" s="140">
        <f t="shared" si="46"/>
        <v>0</v>
      </c>
      <c r="I258" s="1"/>
      <c r="J258" s="39">
        <f t="shared" si="47"/>
        <v>0</v>
      </c>
    </row>
    <row r="259" spans="1:10" x14ac:dyDescent="0.2">
      <c r="A259" s="1"/>
      <c r="B259" s="120" t="s">
        <v>99</v>
      </c>
      <c r="C259" s="1"/>
      <c r="D259" s="1"/>
      <c r="E259" s="74">
        <f t="shared" si="45"/>
        <v>0</v>
      </c>
      <c r="F259" s="1"/>
      <c r="G259" s="1"/>
      <c r="H259" s="140">
        <f t="shared" si="46"/>
        <v>0</v>
      </c>
      <c r="I259" s="1"/>
      <c r="J259" s="39">
        <f t="shared" si="47"/>
        <v>0</v>
      </c>
    </row>
    <row r="260" spans="1:10" x14ac:dyDescent="0.2">
      <c r="A260" s="134">
        <v>2020</v>
      </c>
      <c r="B260" s="542">
        <f>SUM(E260,F260,C260)</f>
        <v>0</v>
      </c>
      <c r="C260" s="139">
        <f>C259-C246</f>
        <v>0</v>
      </c>
      <c r="D260" s="81"/>
      <c r="E260" s="139">
        <f>SUM(E248:E259)</f>
        <v>0</v>
      </c>
      <c r="F260" s="139">
        <f>F259-F246</f>
        <v>0</v>
      </c>
      <c r="G260" s="202" t="s">
        <v>70</v>
      </c>
      <c r="H260" s="143">
        <f>SUM(H248:H259)</f>
        <v>0</v>
      </c>
      <c r="I260" s="169" t="s">
        <v>70</v>
      </c>
      <c r="J260" s="115">
        <f>SUM(J248:J259)</f>
        <v>0</v>
      </c>
    </row>
  </sheetData>
  <mergeCells count="2">
    <mergeCell ref="C2:F2"/>
    <mergeCell ref="A1:J1"/>
  </mergeCells>
  <phoneticPr fontId="0" type="noConversion"/>
  <pageMargins left="0.78740157499999996" right="0.78740157499999996" top="0.984251969" bottom="0.984251969" header="0.4921259845" footer="0.4921259845"/>
  <pageSetup paperSize="9" scale="115" orientation="landscape" r:id="rId1"/>
  <headerFooter alignWithMargins="0">
    <oddFooter>&amp;A&amp;RSeite &amp;P</oddFooter>
  </headerFooter>
  <colBreaks count="1" manualBreakCount="1">
    <brk id="10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130" zoomScaleNormal="130" workbookViewId="0">
      <pane ySplit="5" topLeftCell="A6" activePane="bottomLeft" state="frozen"/>
      <selection pane="bottomLeft" activeCell="A26" sqref="A26"/>
    </sheetView>
  </sheetViews>
  <sheetFormatPr baseColWidth="10" defaultRowHeight="12.75" x14ac:dyDescent="0.2"/>
  <cols>
    <col min="1" max="1" width="11.140625" style="56" customWidth="1"/>
    <col min="2" max="2" width="11.5703125" customWidth="1"/>
    <col min="3" max="3" width="11.140625" customWidth="1"/>
    <col min="4" max="4" width="11.7109375" customWidth="1"/>
    <col min="5" max="10" width="12.42578125" customWidth="1"/>
    <col min="11" max="11" width="15.5703125" customWidth="1"/>
    <col min="12" max="12" width="14.140625" customWidth="1"/>
    <col min="13" max="13" width="12.140625" customWidth="1"/>
    <col min="14" max="14" width="11.42578125" customWidth="1"/>
  </cols>
  <sheetData>
    <row r="1" spans="1:14" ht="15.75" x14ac:dyDescent="0.25">
      <c r="A1" s="1178" t="s">
        <v>515</v>
      </c>
      <c r="B1" s="1179"/>
      <c r="C1" s="1179"/>
      <c r="D1" s="1188" t="s">
        <v>586</v>
      </c>
      <c r="E1" s="1188"/>
      <c r="F1" s="1188" t="s">
        <v>606</v>
      </c>
      <c r="G1" s="1188"/>
      <c r="H1" s="1179"/>
      <c r="I1" s="1179"/>
      <c r="J1" s="1179"/>
      <c r="K1" s="1179"/>
      <c r="L1" s="1179"/>
      <c r="M1" s="1179"/>
      <c r="N1" s="1180"/>
    </row>
    <row r="2" spans="1:14" ht="15.75" x14ac:dyDescent="0.25">
      <c r="A2" s="1181" t="s">
        <v>580</v>
      </c>
      <c r="B2" s="1179"/>
      <c r="C2" s="1179"/>
      <c r="D2" s="1188" t="s">
        <v>587</v>
      </c>
      <c r="E2" s="1188"/>
      <c r="F2" s="1188" t="s">
        <v>605</v>
      </c>
      <c r="G2" s="1188"/>
      <c r="H2" s="1179"/>
      <c r="I2" s="1179"/>
      <c r="J2" s="1179"/>
      <c r="K2" s="1179"/>
      <c r="L2" s="1179"/>
      <c r="M2" s="1179"/>
      <c r="N2" s="1180"/>
    </row>
    <row r="3" spans="1:14" x14ac:dyDescent="0.2">
      <c r="C3" s="1069"/>
      <c r="E3" s="1268">
        <v>1100204358</v>
      </c>
      <c r="F3" s="1268"/>
    </row>
    <row r="4" spans="1:14" x14ac:dyDescent="0.2">
      <c r="A4" s="1269" t="s">
        <v>2</v>
      </c>
      <c r="B4" s="1269" t="s">
        <v>87</v>
      </c>
      <c r="C4" s="1270" t="s">
        <v>7</v>
      </c>
      <c r="D4" s="1182" t="s">
        <v>61</v>
      </c>
      <c r="E4" s="1159" t="s">
        <v>470</v>
      </c>
      <c r="F4" s="1157" t="s">
        <v>472</v>
      </c>
      <c r="G4" s="1161" t="s">
        <v>474</v>
      </c>
      <c r="H4" s="1161" t="s">
        <v>582</v>
      </c>
      <c r="I4" s="1161" t="s">
        <v>475</v>
      </c>
      <c r="J4" s="1161" t="s">
        <v>477</v>
      </c>
      <c r="K4" s="1167" t="s">
        <v>301</v>
      </c>
      <c r="L4" s="1165" t="s">
        <v>583</v>
      </c>
      <c r="M4" s="1271" t="s">
        <v>68</v>
      </c>
      <c r="N4" s="1267" t="s">
        <v>61</v>
      </c>
    </row>
    <row r="5" spans="1:14" x14ac:dyDescent="0.2">
      <c r="A5" s="1269"/>
      <c r="B5" s="1269"/>
      <c r="C5" s="1270"/>
      <c r="D5" s="1183" t="s">
        <v>206</v>
      </c>
      <c r="E5" s="1160" t="s">
        <v>471</v>
      </c>
      <c r="F5" s="1158" t="s">
        <v>581</v>
      </c>
      <c r="G5" s="1162"/>
      <c r="H5" s="1162" t="s">
        <v>252</v>
      </c>
      <c r="I5" s="1162" t="s">
        <v>3</v>
      </c>
      <c r="J5" s="1162" t="s">
        <v>3</v>
      </c>
      <c r="K5" s="1168" t="s">
        <v>531</v>
      </c>
      <c r="L5" s="1166" t="s">
        <v>584</v>
      </c>
      <c r="M5" s="1271"/>
      <c r="N5" s="1267"/>
    </row>
    <row r="6" spans="1:14" x14ac:dyDescent="0.2">
      <c r="A6" s="1002">
        <v>42648</v>
      </c>
      <c r="B6" s="1068" t="s">
        <v>96</v>
      </c>
      <c r="C6" s="1155">
        <v>257</v>
      </c>
      <c r="D6" s="1184">
        <v>257</v>
      </c>
      <c r="E6" s="1186">
        <v>475</v>
      </c>
      <c r="F6" s="1186">
        <v>3408</v>
      </c>
      <c r="G6" s="1186">
        <v>4003</v>
      </c>
      <c r="H6" s="1163">
        <v>4003</v>
      </c>
      <c r="I6" s="1163">
        <v>475</v>
      </c>
      <c r="J6" s="1163">
        <v>3408</v>
      </c>
      <c r="K6" s="1169">
        <f>I6+(H6-J6)</f>
        <v>1070</v>
      </c>
      <c r="L6" s="1170">
        <f>H6-J6</f>
        <v>595</v>
      </c>
      <c r="M6" s="1172">
        <v>60</v>
      </c>
      <c r="N6" s="1174">
        <v>60</v>
      </c>
    </row>
    <row r="7" spans="1:14" x14ac:dyDescent="0.2">
      <c r="A7" s="1001">
        <v>42676</v>
      </c>
      <c r="B7" s="186" t="s">
        <v>97</v>
      </c>
      <c r="C7" s="1156">
        <v>691</v>
      </c>
      <c r="D7" s="1185">
        <f>C7-C6</f>
        <v>434</v>
      </c>
      <c r="E7" s="1187">
        <v>1113</v>
      </c>
      <c r="F7" s="1187">
        <v>4350</v>
      </c>
      <c r="G7" s="1187">
        <v>5401</v>
      </c>
      <c r="H7" s="1164">
        <f>G7-G6</f>
        <v>1398</v>
      </c>
      <c r="I7" s="1164">
        <f>E7-E6</f>
        <v>638</v>
      </c>
      <c r="J7" s="1164">
        <f>F7-F6</f>
        <v>942</v>
      </c>
      <c r="K7" s="1169">
        <f t="shared" ref="K7:K9" si="0">I7+(H7-J7)</f>
        <v>1094</v>
      </c>
      <c r="L7" s="1170">
        <f t="shared" ref="L7:L9" si="1">H7-J7</f>
        <v>456</v>
      </c>
      <c r="M7" s="1173">
        <v>83</v>
      </c>
      <c r="N7" s="1171">
        <f>M7-M6</f>
        <v>23</v>
      </c>
    </row>
    <row r="8" spans="1:14" x14ac:dyDescent="0.2">
      <c r="A8" s="1001">
        <v>42706</v>
      </c>
      <c r="B8" s="185" t="s">
        <v>98</v>
      </c>
      <c r="C8" s="1156">
        <v>1473</v>
      </c>
      <c r="D8" s="1185">
        <f t="shared" ref="D8:D9" si="2">C8-C7</f>
        <v>782</v>
      </c>
      <c r="E8" s="1187">
        <v>2041</v>
      </c>
      <c r="F8" s="1187">
        <v>4931</v>
      </c>
      <c r="G8" s="1187">
        <v>6368</v>
      </c>
      <c r="H8" s="1164">
        <f t="shared" ref="H8:H9" si="3">G8-G7</f>
        <v>967</v>
      </c>
      <c r="I8" s="1164">
        <f t="shared" ref="I8:I9" si="4">E8-E7</f>
        <v>928</v>
      </c>
      <c r="J8" s="1164">
        <f t="shared" ref="J8:J9" si="5">F8-F7</f>
        <v>581</v>
      </c>
      <c r="K8" s="1169">
        <f t="shared" si="0"/>
        <v>1314</v>
      </c>
      <c r="L8" s="1170">
        <f t="shared" si="1"/>
        <v>386</v>
      </c>
      <c r="M8" s="1173">
        <v>108</v>
      </c>
      <c r="N8" s="1171">
        <f t="shared" ref="N8:N9" si="6">M8-M7</f>
        <v>25</v>
      </c>
    </row>
    <row r="9" spans="1:14" x14ac:dyDescent="0.2">
      <c r="A9" s="1001">
        <v>42736</v>
      </c>
      <c r="B9" s="185" t="s">
        <v>99</v>
      </c>
      <c r="C9" s="1156">
        <v>2624</v>
      </c>
      <c r="D9" s="1185">
        <f t="shared" si="2"/>
        <v>1151</v>
      </c>
      <c r="E9" s="1187">
        <v>2983</v>
      </c>
      <c r="F9" s="1187">
        <v>5154</v>
      </c>
      <c r="G9" s="1187">
        <v>6807</v>
      </c>
      <c r="H9" s="1164">
        <f t="shared" si="3"/>
        <v>439</v>
      </c>
      <c r="I9" s="1164">
        <f t="shared" si="4"/>
        <v>942</v>
      </c>
      <c r="J9" s="1164">
        <f t="shared" si="5"/>
        <v>223</v>
      </c>
      <c r="K9" s="1169">
        <f t="shared" si="0"/>
        <v>1158</v>
      </c>
      <c r="L9" s="1170">
        <f t="shared" si="1"/>
        <v>216</v>
      </c>
      <c r="M9" s="1173">
        <v>129</v>
      </c>
      <c r="N9" s="1171">
        <f t="shared" si="6"/>
        <v>21</v>
      </c>
    </row>
    <row r="10" spans="1:14" x14ac:dyDescent="0.2">
      <c r="A10" s="1175">
        <v>2016</v>
      </c>
      <c r="B10" s="1175"/>
      <c r="C10" s="1176"/>
      <c r="D10" s="1176">
        <f>SUM(D6:D9)</f>
        <v>2624</v>
      </c>
      <c r="E10" s="1176"/>
      <c r="F10" s="1176"/>
      <c r="G10" s="1176"/>
      <c r="H10" s="1176">
        <f>SUM(H6:H9)</f>
        <v>6807</v>
      </c>
      <c r="I10" s="1176">
        <f>SUM(I6:I9)</f>
        <v>2983</v>
      </c>
      <c r="J10" s="1176">
        <f>SUM(J6:J9)</f>
        <v>5154</v>
      </c>
      <c r="K10" s="1176">
        <f>SUM(K6:K9)</f>
        <v>4636</v>
      </c>
      <c r="L10" s="1177">
        <f>SUM(L6:L9)</f>
        <v>1653</v>
      </c>
      <c r="M10" s="1176"/>
      <c r="N10" s="1175">
        <f>SUM(N6:N9)</f>
        <v>129</v>
      </c>
    </row>
    <row r="11" spans="1:14" x14ac:dyDescent="0.2">
      <c r="A11" s="1001">
        <v>42767</v>
      </c>
      <c r="B11" s="185" t="s">
        <v>88</v>
      </c>
      <c r="C11" s="1156">
        <v>3911</v>
      </c>
      <c r="D11" s="1185">
        <f>C11-C9</f>
        <v>1287</v>
      </c>
      <c r="E11" s="1187">
        <v>4064</v>
      </c>
      <c r="F11" s="1187">
        <v>5720</v>
      </c>
      <c r="G11" s="1187">
        <v>7730</v>
      </c>
      <c r="H11" s="1164">
        <f>G11-G9</f>
        <v>923</v>
      </c>
      <c r="I11" s="1164">
        <f>E11-E9</f>
        <v>1081</v>
      </c>
      <c r="J11" s="1164">
        <f>F11-F9</f>
        <v>566</v>
      </c>
      <c r="K11" s="1169">
        <f t="shared" ref="K11:K22" si="7">I11+(H11-J11)</f>
        <v>1438</v>
      </c>
      <c r="L11" s="1170">
        <f t="shared" ref="L11:L22" si="8">H11-J11</f>
        <v>357</v>
      </c>
      <c r="M11" s="1173">
        <v>149</v>
      </c>
      <c r="N11" s="1171">
        <f>M11-M9</f>
        <v>20</v>
      </c>
    </row>
    <row r="12" spans="1:14" x14ac:dyDescent="0.2">
      <c r="A12" s="1001">
        <v>42796</v>
      </c>
      <c r="B12" s="185" t="s">
        <v>89</v>
      </c>
      <c r="C12" s="1156">
        <v>4692</v>
      </c>
      <c r="D12" s="1185">
        <f t="shared" ref="D12:D20" si="9">C12-C11</f>
        <v>781</v>
      </c>
      <c r="E12" s="1187">
        <v>4853</v>
      </c>
      <c r="F12" s="1187">
        <v>6894</v>
      </c>
      <c r="G12" s="1187">
        <v>9441</v>
      </c>
      <c r="H12" s="1164">
        <f t="shared" ref="H12:H20" si="10">G12-G11</f>
        <v>1711</v>
      </c>
      <c r="I12" s="1164">
        <f t="shared" ref="I12:I20" si="11">E12-E11</f>
        <v>789</v>
      </c>
      <c r="J12" s="1164">
        <f t="shared" ref="J12:J20" si="12">F12-F11</f>
        <v>1174</v>
      </c>
      <c r="K12" s="1169">
        <f t="shared" si="7"/>
        <v>1326</v>
      </c>
      <c r="L12" s="1170">
        <f t="shared" si="8"/>
        <v>537</v>
      </c>
      <c r="M12" s="1173">
        <v>173</v>
      </c>
      <c r="N12" s="1171">
        <f t="shared" ref="N12:N20" si="13">M12-M11</f>
        <v>24</v>
      </c>
    </row>
    <row r="13" spans="1:14" x14ac:dyDescent="0.2">
      <c r="A13" s="1001">
        <v>42828</v>
      </c>
      <c r="B13" s="185" t="s">
        <v>90</v>
      </c>
      <c r="C13" s="1156">
        <v>5178</v>
      </c>
      <c r="D13" s="1185">
        <f t="shared" si="9"/>
        <v>486</v>
      </c>
      <c r="E13" s="1187">
        <v>5438</v>
      </c>
      <c r="F13" s="1187">
        <v>9337</v>
      </c>
      <c r="G13" s="1187">
        <v>12485</v>
      </c>
      <c r="H13" s="1164">
        <f t="shared" si="10"/>
        <v>3044</v>
      </c>
      <c r="I13" s="1164">
        <f t="shared" si="11"/>
        <v>585</v>
      </c>
      <c r="J13" s="1164">
        <f t="shared" si="12"/>
        <v>2443</v>
      </c>
      <c r="K13" s="1169">
        <f t="shared" si="7"/>
        <v>1186</v>
      </c>
      <c r="L13" s="1170">
        <f t="shared" si="8"/>
        <v>601</v>
      </c>
      <c r="M13" s="1173">
        <v>200</v>
      </c>
      <c r="N13" s="1171">
        <f t="shared" si="13"/>
        <v>27</v>
      </c>
    </row>
    <row r="14" spans="1:14" x14ac:dyDescent="0.2">
      <c r="A14" s="1001"/>
      <c r="B14" s="185" t="s">
        <v>91</v>
      </c>
      <c r="C14" s="1156"/>
      <c r="D14" s="1185"/>
      <c r="E14" s="1187"/>
      <c r="F14" s="1187"/>
      <c r="G14" s="1187"/>
      <c r="H14" s="1164"/>
      <c r="I14" s="1164"/>
      <c r="J14" s="1164"/>
      <c r="K14" s="1169"/>
      <c r="L14" s="1170">
        <f t="shared" si="8"/>
        <v>0</v>
      </c>
      <c r="M14" s="1173"/>
      <c r="N14" s="1171"/>
    </row>
    <row r="15" spans="1:14" x14ac:dyDescent="0.2">
      <c r="A15" s="1001">
        <v>42886</v>
      </c>
      <c r="B15" s="185" t="s">
        <v>92</v>
      </c>
      <c r="C15" s="1156">
        <v>5780</v>
      </c>
      <c r="D15" s="1185">
        <f>C15-C13</f>
        <v>602</v>
      </c>
      <c r="E15" s="1187">
        <v>6150</v>
      </c>
      <c r="F15" s="1187">
        <v>15251</v>
      </c>
      <c r="G15" s="1187">
        <v>19501</v>
      </c>
      <c r="H15" s="1164">
        <f>G15-G13</f>
        <v>7016</v>
      </c>
      <c r="I15" s="1164">
        <f>E15-E13</f>
        <v>712</v>
      </c>
      <c r="J15" s="1164">
        <f>F15-F13</f>
        <v>5914</v>
      </c>
      <c r="K15" s="1169">
        <f t="shared" si="7"/>
        <v>1814</v>
      </c>
      <c r="L15" s="1170">
        <f t="shared" si="8"/>
        <v>1102</v>
      </c>
      <c r="M15" s="1173">
        <v>261</v>
      </c>
      <c r="N15" s="1171">
        <f>M15-M13</f>
        <v>61</v>
      </c>
    </row>
    <row r="16" spans="1:14" x14ac:dyDescent="0.2">
      <c r="A16" s="1001">
        <v>42919</v>
      </c>
      <c r="B16" s="185" t="s">
        <v>93</v>
      </c>
      <c r="C16" s="1156">
        <v>5938</v>
      </c>
      <c r="D16" s="1185">
        <f>C16-C15</f>
        <v>158</v>
      </c>
      <c r="E16" s="1187">
        <v>6344</v>
      </c>
      <c r="F16" s="1187">
        <v>19731</v>
      </c>
      <c r="G16" s="1187">
        <v>24435</v>
      </c>
      <c r="H16" s="1164">
        <f t="shared" si="10"/>
        <v>4934</v>
      </c>
      <c r="I16" s="1164">
        <f t="shared" si="11"/>
        <v>194</v>
      </c>
      <c r="J16" s="1164">
        <f t="shared" si="12"/>
        <v>4480</v>
      </c>
      <c r="K16" s="1169">
        <f t="shared" si="7"/>
        <v>648</v>
      </c>
      <c r="L16" s="1170">
        <f t="shared" si="8"/>
        <v>454</v>
      </c>
      <c r="M16" s="1173">
        <v>363</v>
      </c>
      <c r="N16" s="1171">
        <f t="shared" si="13"/>
        <v>102</v>
      </c>
    </row>
    <row r="17" spans="1:15" x14ac:dyDescent="0.2">
      <c r="A17" s="1001">
        <v>42947</v>
      </c>
      <c r="B17" s="186" t="s">
        <v>94</v>
      </c>
      <c r="C17" s="1156">
        <v>6080</v>
      </c>
      <c r="D17" s="1185">
        <f t="shared" si="9"/>
        <v>142</v>
      </c>
      <c r="E17" s="1187">
        <v>6548</v>
      </c>
      <c r="F17" s="1187">
        <v>22923</v>
      </c>
      <c r="G17" s="1187">
        <v>28081</v>
      </c>
      <c r="H17" s="1164">
        <f t="shared" si="10"/>
        <v>3646</v>
      </c>
      <c r="I17" s="1164">
        <f t="shared" si="11"/>
        <v>204</v>
      </c>
      <c r="J17" s="1164">
        <f t="shared" si="12"/>
        <v>3192</v>
      </c>
      <c r="K17" s="1169">
        <f t="shared" si="7"/>
        <v>658</v>
      </c>
      <c r="L17" s="1170">
        <f t="shared" si="8"/>
        <v>454</v>
      </c>
      <c r="M17" s="1173">
        <v>472</v>
      </c>
      <c r="N17" s="1171">
        <f t="shared" si="13"/>
        <v>109</v>
      </c>
    </row>
    <row r="18" spans="1:15" x14ac:dyDescent="0.2">
      <c r="A18" s="1001">
        <v>42978</v>
      </c>
      <c r="B18" s="186" t="s">
        <v>95</v>
      </c>
      <c r="C18" s="1156">
        <v>6221</v>
      </c>
      <c r="D18" s="1185">
        <f t="shared" si="9"/>
        <v>141</v>
      </c>
      <c r="E18" s="1187">
        <v>6755</v>
      </c>
      <c r="F18" s="1187">
        <v>26518</v>
      </c>
      <c r="G18" s="1187">
        <v>31997</v>
      </c>
      <c r="H18" s="1164">
        <f t="shared" si="10"/>
        <v>3916</v>
      </c>
      <c r="I18" s="1164">
        <f t="shared" si="11"/>
        <v>207</v>
      </c>
      <c r="J18" s="1164">
        <f t="shared" si="12"/>
        <v>3595</v>
      </c>
      <c r="K18" s="1169">
        <f t="shared" si="7"/>
        <v>528</v>
      </c>
      <c r="L18" s="1170">
        <f t="shared" si="8"/>
        <v>321</v>
      </c>
      <c r="M18" s="1173">
        <v>602</v>
      </c>
      <c r="N18" s="1171">
        <f t="shared" si="13"/>
        <v>130</v>
      </c>
      <c r="O18" t="s">
        <v>612</v>
      </c>
    </row>
    <row r="19" spans="1:15" x14ac:dyDescent="0.2">
      <c r="A19" s="1001">
        <v>43006</v>
      </c>
      <c r="B19" s="186" t="s">
        <v>96</v>
      </c>
      <c r="C19" s="1156">
        <v>6424</v>
      </c>
      <c r="D19" s="1185">
        <f t="shared" si="9"/>
        <v>203</v>
      </c>
      <c r="E19" s="1187">
        <v>7197</v>
      </c>
      <c r="F19" s="1187">
        <v>28225</v>
      </c>
      <c r="G19" s="1187">
        <v>34188</v>
      </c>
      <c r="H19" s="1164">
        <f t="shared" si="10"/>
        <v>2191</v>
      </c>
      <c r="I19" s="1164">
        <f t="shared" si="11"/>
        <v>442</v>
      </c>
      <c r="J19" s="1164">
        <f t="shared" si="12"/>
        <v>1707</v>
      </c>
      <c r="K19" s="1169">
        <f t="shared" si="7"/>
        <v>926</v>
      </c>
      <c r="L19" s="1170">
        <f t="shared" si="8"/>
        <v>484</v>
      </c>
      <c r="M19" s="1173">
        <v>643</v>
      </c>
      <c r="N19" s="1171">
        <f t="shared" si="13"/>
        <v>41</v>
      </c>
    </row>
    <row r="20" spans="1:15" x14ac:dyDescent="0.2">
      <c r="A20" s="1001">
        <v>43033</v>
      </c>
      <c r="B20" s="186" t="s">
        <v>97</v>
      </c>
      <c r="C20" s="1156">
        <v>6712</v>
      </c>
      <c r="D20" s="1185">
        <f t="shared" si="9"/>
        <v>288</v>
      </c>
      <c r="E20" s="1187">
        <v>7753</v>
      </c>
      <c r="F20" s="1187">
        <v>29506</v>
      </c>
      <c r="G20" s="1187">
        <v>35888</v>
      </c>
      <c r="H20" s="1164">
        <f t="shared" si="10"/>
        <v>1700</v>
      </c>
      <c r="I20" s="1164">
        <f t="shared" si="11"/>
        <v>556</v>
      </c>
      <c r="J20" s="1164">
        <f t="shared" si="12"/>
        <v>1281</v>
      </c>
      <c r="K20" s="1169">
        <f t="shared" si="7"/>
        <v>975</v>
      </c>
      <c r="L20" s="1170">
        <f t="shared" si="8"/>
        <v>419</v>
      </c>
      <c r="M20" s="1173">
        <v>669</v>
      </c>
      <c r="N20" s="1171">
        <f t="shared" si="13"/>
        <v>26</v>
      </c>
      <c r="O20" t="s">
        <v>618</v>
      </c>
    </row>
    <row r="21" spans="1:15" x14ac:dyDescent="0.2">
      <c r="A21" s="1001"/>
      <c r="B21" s="185" t="s">
        <v>98</v>
      </c>
      <c r="C21" s="1156"/>
      <c r="D21" s="1185"/>
      <c r="E21" s="1187"/>
      <c r="F21" s="1187"/>
      <c r="G21" s="1187"/>
      <c r="H21" s="1164"/>
      <c r="I21" s="1164"/>
      <c r="J21" s="1164"/>
      <c r="K21" s="1169">
        <f t="shared" si="7"/>
        <v>0</v>
      </c>
      <c r="L21" s="1170">
        <f t="shared" si="8"/>
        <v>0</v>
      </c>
      <c r="M21" s="1173"/>
      <c r="N21" s="1171"/>
    </row>
    <row r="22" spans="1:15" x14ac:dyDescent="0.2">
      <c r="A22" s="1001">
        <v>43102</v>
      </c>
      <c r="B22" s="185" t="s">
        <v>99</v>
      </c>
      <c r="C22" s="1156">
        <v>8448</v>
      </c>
      <c r="D22" s="1185">
        <f>C22-C20</f>
        <v>1736</v>
      </c>
      <c r="E22" s="1187">
        <v>10258</v>
      </c>
      <c r="F22" s="1187">
        <v>30340</v>
      </c>
      <c r="G22" s="1187">
        <v>37458</v>
      </c>
      <c r="H22" s="1164">
        <f>G22-G20</f>
        <v>1570</v>
      </c>
      <c r="I22" s="1164">
        <f>E22-E20</f>
        <v>2505</v>
      </c>
      <c r="J22" s="1164">
        <f>F22-F20</f>
        <v>834</v>
      </c>
      <c r="K22" s="1169">
        <f t="shared" si="7"/>
        <v>3241</v>
      </c>
      <c r="L22" s="1170">
        <f t="shared" si="8"/>
        <v>736</v>
      </c>
      <c r="M22" s="1173">
        <v>723</v>
      </c>
      <c r="N22" s="1171">
        <f>M22-M20</f>
        <v>54</v>
      </c>
    </row>
    <row r="23" spans="1:15" x14ac:dyDescent="0.2">
      <c r="A23" s="1175">
        <v>2017</v>
      </c>
      <c r="B23" s="1175"/>
      <c r="C23" s="1176"/>
      <c r="D23" s="1176">
        <f>SUM(D11:D22)</f>
        <v>5824</v>
      </c>
      <c r="E23" s="1176"/>
      <c r="F23" s="1176"/>
      <c r="G23" s="1176"/>
      <c r="H23" s="1176">
        <f>SUM(H11:H22)</f>
        <v>30651</v>
      </c>
      <c r="I23" s="1176">
        <f>SUM(I11:I22)</f>
        <v>7275</v>
      </c>
      <c r="J23" s="1176">
        <f>SUM(J11:J22)</f>
        <v>25186</v>
      </c>
      <c r="K23" s="1176">
        <f>SUM(K11:K22)</f>
        <v>12740</v>
      </c>
      <c r="L23" s="1177">
        <f>SUM(L11:L22)</f>
        <v>5465</v>
      </c>
      <c r="M23" s="1176"/>
      <c r="N23" s="1176">
        <f>SUM(N11:N22)</f>
        <v>594</v>
      </c>
    </row>
    <row r="24" spans="1:15" x14ac:dyDescent="0.2">
      <c r="A24" s="1001">
        <v>43131</v>
      </c>
      <c r="B24" s="185" t="s">
        <v>88</v>
      </c>
      <c r="C24" s="1156">
        <v>9234</v>
      </c>
      <c r="D24" s="1185">
        <f>C24-C22</f>
        <v>786</v>
      </c>
      <c r="E24" s="1187">
        <v>11214</v>
      </c>
      <c r="F24" s="1187">
        <v>30601</v>
      </c>
      <c r="G24" s="1187">
        <v>37994</v>
      </c>
      <c r="H24" s="1164">
        <f>G24-G22</f>
        <v>536</v>
      </c>
      <c r="I24" s="1164">
        <f>E24-E22</f>
        <v>956</v>
      </c>
      <c r="J24" s="1164">
        <f>F24-F22</f>
        <v>261</v>
      </c>
      <c r="K24" s="1169">
        <f t="shared" ref="K24:K35" si="14">I24+(H24-J24)</f>
        <v>1231</v>
      </c>
      <c r="L24" s="1170">
        <f t="shared" ref="L24:L35" si="15">H24-J24</f>
        <v>275</v>
      </c>
      <c r="M24" s="1173">
        <v>744</v>
      </c>
      <c r="N24" s="1171">
        <f>M24-M22</f>
        <v>21</v>
      </c>
    </row>
    <row r="25" spans="1:15" x14ac:dyDescent="0.2">
      <c r="A25" s="1001">
        <v>43159</v>
      </c>
      <c r="B25" s="185" t="s">
        <v>89</v>
      </c>
      <c r="C25" s="1156">
        <v>10153</v>
      </c>
      <c r="D25" s="1185">
        <f>C25-C24</f>
        <v>919</v>
      </c>
      <c r="E25" s="1187">
        <v>11928</v>
      </c>
      <c r="F25" s="1187">
        <v>31815</v>
      </c>
      <c r="G25" s="1187">
        <v>39643</v>
      </c>
      <c r="H25" s="1164">
        <f t="shared" ref="H25:H35" si="16">G25-G24</f>
        <v>1649</v>
      </c>
      <c r="I25" s="1164">
        <f t="shared" ref="I25:I35" si="17">E25-E24</f>
        <v>714</v>
      </c>
      <c r="J25" s="1164">
        <f t="shared" ref="J25:J35" si="18">F25-F24</f>
        <v>1214</v>
      </c>
      <c r="K25" s="1169">
        <f t="shared" si="14"/>
        <v>1149</v>
      </c>
      <c r="L25" s="1170">
        <f t="shared" si="15"/>
        <v>435</v>
      </c>
      <c r="M25" s="1173">
        <v>767</v>
      </c>
      <c r="N25" s="1171">
        <f t="shared" ref="N25:N35" si="19">M25-M24</f>
        <v>23</v>
      </c>
    </row>
    <row r="26" spans="1:15" x14ac:dyDescent="0.2">
      <c r="A26" s="1001"/>
      <c r="B26" s="185" t="s">
        <v>90</v>
      </c>
      <c r="C26" s="1156"/>
      <c r="D26" s="1185">
        <f>C26-C25</f>
        <v>-10153</v>
      </c>
      <c r="E26" s="1187"/>
      <c r="F26" s="1187"/>
      <c r="G26" s="1187"/>
      <c r="H26" s="1164">
        <f t="shared" si="16"/>
        <v>-39643</v>
      </c>
      <c r="I26" s="1164">
        <f t="shared" si="17"/>
        <v>-11928</v>
      </c>
      <c r="J26" s="1164">
        <f t="shared" si="18"/>
        <v>-31815</v>
      </c>
      <c r="K26" s="1169">
        <f t="shared" si="14"/>
        <v>-19756</v>
      </c>
      <c r="L26" s="1170">
        <f t="shared" si="15"/>
        <v>-7828</v>
      </c>
      <c r="M26" s="1173"/>
      <c r="N26" s="1171">
        <f t="shared" si="19"/>
        <v>-767</v>
      </c>
    </row>
    <row r="27" spans="1:15" x14ac:dyDescent="0.2">
      <c r="A27" s="1001"/>
      <c r="B27" s="185" t="s">
        <v>91</v>
      </c>
      <c r="C27" s="1156"/>
      <c r="D27" s="1185">
        <f t="shared" ref="D27:D35" si="20">C27-C26</f>
        <v>0</v>
      </c>
      <c r="E27" s="1187"/>
      <c r="F27" s="1187"/>
      <c r="G27" s="1187"/>
      <c r="H27" s="1164">
        <f t="shared" si="16"/>
        <v>0</v>
      </c>
      <c r="I27" s="1164">
        <f t="shared" si="17"/>
        <v>0</v>
      </c>
      <c r="J27" s="1164">
        <f t="shared" si="18"/>
        <v>0</v>
      </c>
      <c r="K27" s="1169">
        <f t="shared" si="14"/>
        <v>0</v>
      </c>
      <c r="L27" s="1170">
        <f t="shared" si="15"/>
        <v>0</v>
      </c>
      <c r="M27" s="1173"/>
      <c r="N27" s="1171">
        <f t="shared" si="19"/>
        <v>0</v>
      </c>
    </row>
    <row r="28" spans="1:15" x14ac:dyDescent="0.2">
      <c r="A28" s="1001"/>
      <c r="B28" s="185" t="s">
        <v>92</v>
      </c>
      <c r="C28" s="1156"/>
      <c r="D28" s="1185">
        <f t="shared" si="20"/>
        <v>0</v>
      </c>
      <c r="E28" s="1187"/>
      <c r="F28" s="1187"/>
      <c r="G28" s="1187"/>
      <c r="H28" s="1164">
        <f t="shared" si="16"/>
        <v>0</v>
      </c>
      <c r="I28" s="1164">
        <f t="shared" si="17"/>
        <v>0</v>
      </c>
      <c r="J28" s="1164">
        <f t="shared" si="18"/>
        <v>0</v>
      </c>
      <c r="K28" s="1169">
        <f t="shared" si="14"/>
        <v>0</v>
      </c>
      <c r="L28" s="1170">
        <f t="shared" si="15"/>
        <v>0</v>
      </c>
      <c r="M28" s="1173"/>
      <c r="N28" s="1171">
        <f t="shared" si="19"/>
        <v>0</v>
      </c>
    </row>
    <row r="29" spans="1:15" x14ac:dyDescent="0.2">
      <c r="A29" s="3"/>
      <c r="B29" s="185" t="s">
        <v>93</v>
      </c>
      <c r="C29" s="1156"/>
      <c r="D29" s="1185">
        <f t="shared" si="20"/>
        <v>0</v>
      </c>
      <c r="E29" s="1187"/>
      <c r="F29" s="1187"/>
      <c r="G29" s="1187"/>
      <c r="H29" s="1164">
        <f t="shared" si="16"/>
        <v>0</v>
      </c>
      <c r="I29" s="1164">
        <f t="shared" si="17"/>
        <v>0</v>
      </c>
      <c r="J29" s="1164">
        <f t="shared" si="18"/>
        <v>0</v>
      </c>
      <c r="K29" s="1169">
        <f t="shared" si="14"/>
        <v>0</v>
      </c>
      <c r="L29" s="1170">
        <f t="shared" si="15"/>
        <v>0</v>
      </c>
      <c r="M29" s="1173"/>
      <c r="N29" s="1171">
        <f t="shared" si="19"/>
        <v>0</v>
      </c>
    </row>
    <row r="30" spans="1:15" x14ac:dyDescent="0.2">
      <c r="A30" s="3"/>
      <c r="B30" s="186" t="s">
        <v>94</v>
      </c>
      <c r="C30" s="1156"/>
      <c r="D30" s="1185">
        <f t="shared" si="20"/>
        <v>0</v>
      </c>
      <c r="E30" s="1187"/>
      <c r="F30" s="1187"/>
      <c r="G30" s="1187"/>
      <c r="H30" s="1164">
        <f t="shared" si="16"/>
        <v>0</v>
      </c>
      <c r="I30" s="1164">
        <f t="shared" si="17"/>
        <v>0</v>
      </c>
      <c r="J30" s="1164">
        <f t="shared" si="18"/>
        <v>0</v>
      </c>
      <c r="K30" s="1169">
        <f t="shared" si="14"/>
        <v>0</v>
      </c>
      <c r="L30" s="1170">
        <f t="shared" si="15"/>
        <v>0</v>
      </c>
      <c r="M30" s="1173"/>
      <c r="N30" s="1171">
        <f t="shared" si="19"/>
        <v>0</v>
      </c>
    </row>
    <row r="31" spans="1:15" x14ac:dyDescent="0.2">
      <c r="A31" s="3"/>
      <c r="B31" s="186" t="s">
        <v>95</v>
      </c>
      <c r="C31" s="1156"/>
      <c r="D31" s="1185">
        <f t="shared" si="20"/>
        <v>0</v>
      </c>
      <c r="E31" s="1187"/>
      <c r="F31" s="1187"/>
      <c r="G31" s="1187"/>
      <c r="H31" s="1164">
        <f t="shared" si="16"/>
        <v>0</v>
      </c>
      <c r="I31" s="1164">
        <f t="shared" si="17"/>
        <v>0</v>
      </c>
      <c r="J31" s="1164">
        <f t="shared" si="18"/>
        <v>0</v>
      </c>
      <c r="K31" s="1169">
        <f t="shared" si="14"/>
        <v>0</v>
      </c>
      <c r="L31" s="1170">
        <f t="shared" si="15"/>
        <v>0</v>
      </c>
      <c r="M31" s="1173"/>
      <c r="N31" s="1171">
        <f t="shared" si="19"/>
        <v>0</v>
      </c>
    </row>
    <row r="32" spans="1:15" x14ac:dyDescent="0.2">
      <c r="A32" s="3"/>
      <c r="B32" s="186" t="s">
        <v>96</v>
      </c>
      <c r="C32" s="1156"/>
      <c r="D32" s="1185">
        <f t="shared" si="20"/>
        <v>0</v>
      </c>
      <c r="E32" s="1187"/>
      <c r="F32" s="1187"/>
      <c r="G32" s="1187"/>
      <c r="H32" s="1164">
        <f t="shared" si="16"/>
        <v>0</v>
      </c>
      <c r="I32" s="1164">
        <f t="shared" si="17"/>
        <v>0</v>
      </c>
      <c r="J32" s="1164">
        <f t="shared" si="18"/>
        <v>0</v>
      </c>
      <c r="K32" s="1169">
        <f t="shared" si="14"/>
        <v>0</v>
      </c>
      <c r="L32" s="1170">
        <f t="shared" si="15"/>
        <v>0</v>
      </c>
      <c r="M32" s="1173"/>
      <c r="N32" s="1171">
        <f t="shared" si="19"/>
        <v>0</v>
      </c>
    </row>
    <row r="33" spans="1:14" x14ac:dyDescent="0.2">
      <c r="A33" s="3"/>
      <c r="B33" s="186" t="s">
        <v>97</v>
      </c>
      <c r="C33" s="1156"/>
      <c r="D33" s="1185">
        <f t="shared" si="20"/>
        <v>0</v>
      </c>
      <c r="E33" s="1187"/>
      <c r="F33" s="1187"/>
      <c r="G33" s="1187"/>
      <c r="H33" s="1164">
        <f t="shared" si="16"/>
        <v>0</v>
      </c>
      <c r="I33" s="1164">
        <f t="shared" si="17"/>
        <v>0</v>
      </c>
      <c r="J33" s="1164">
        <f t="shared" si="18"/>
        <v>0</v>
      </c>
      <c r="K33" s="1169">
        <f t="shared" si="14"/>
        <v>0</v>
      </c>
      <c r="L33" s="1170">
        <f t="shared" si="15"/>
        <v>0</v>
      </c>
      <c r="M33" s="1173"/>
      <c r="N33" s="1171">
        <f t="shared" si="19"/>
        <v>0</v>
      </c>
    </row>
    <row r="34" spans="1:14" x14ac:dyDescent="0.2">
      <c r="A34" s="3"/>
      <c r="B34" s="185" t="s">
        <v>98</v>
      </c>
      <c r="C34" s="1156"/>
      <c r="D34" s="1185">
        <f t="shared" si="20"/>
        <v>0</v>
      </c>
      <c r="E34" s="1187"/>
      <c r="F34" s="1187"/>
      <c r="G34" s="1187"/>
      <c r="H34" s="1164">
        <f t="shared" si="16"/>
        <v>0</v>
      </c>
      <c r="I34" s="1164">
        <f t="shared" si="17"/>
        <v>0</v>
      </c>
      <c r="J34" s="1164">
        <f t="shared" si="18"/>
        <v>0</v>
      </c>
      <c r="K34" s="1169">
        <f t="shared" si="14"/>
        <v>0</v>
      </c>
      <c r="L34" s="1170">
        <f t="shared" si="15"/>
        <v>0</v>
      </c>
      <c r="M34" s="1173"/>
      <c r="N34" s="1171">
        <f t="shared" si="19"/>
        <v>0</v>
      </c>
    </row>
    <row r="35" spans="1:14" x14ac:dyDescent="0.2">
      <c r="A35" s="3"/>
      <c r="B35" s="185" t="s">
        <v>99</v>
      </c>
      <c r="C35" s="1156"/>
      <c r="D35" s="1185">
        <f t="shared" si="20"/>
        <v>0</v>
      </c>
      <c r="E35" s="1187"/>
      <c r="F35" s="1187"/>
      <c r="G35" s="1187"/>
      <c r="H35" s="1164">
        <f t="shared" si="16"/>
        <v>0</v>
      </c>
      <c r="I35" s="1164">
        <f t="shared" si="17"/>
        <v>0</v>
      </c>
      <c r="J35" s="1164">
        <f t="shared" si="18"/>
        <v>0</v>
      </c>
      <c r="K35" s="1169">
        <f t="shared" si="14"/>
        <v>0</v>
      </c>
      <c r="L35" s="1170">
        <f t="shared" si="15"/>
        <v>0</v>
      </c>
      <c r="M35" s="1173"/>
      <c r="N35" s="1171">
        <f t="shared" si="19"/>
        <v>0</v>
      </c>
    </row>
    <row r="36" spans="1:14" x14ac:dyDescent="0.2">
      <c r="A36" s="1175">
        <v>2018</v>
      </c>
      <c r="B36" s="1175"/>
      <c r="C36" s="1176"/>
      <c r="D36" s="1176">
        <f>SUM(D24:D35)</f>
        <v>-8448</v>
      </c>
      <c r="E36" s="1176"/>
      <c r="F36" s="1176"/>
      <c r="G36" s="1176"/>
      <c r="H36" s="1176">
        <f>SUM(H24:H35)</f>
        <v>-37458</v>
      </c>
      <c r="I36" s="1176">
        <f>SUM(I24:I35)</f>
        <v>-10258</v>
      </c>
      <c r="J36" s="1176">
        <f>SUM(J24:J35)</f>
        <v>-30340</v>
      </c>
      <c r="K36" s="1176">
        <f>SUM(K24:K35)</f>
        <v>-17376</v>
      </c>
      <c r="L36" s="1177">
        <f>SUM(L24:L35)</f>
        <v>-7118</v>
      </c>
      <c r="M36" s="1176"/>
      <c r="N36" s="1176">
        <f>SUM(N24:N35)</f>
        <v>-723</v>
      </c>
    </row>
    <row r="37" spans="1:14" x14ac:dyDescent="0.2">
      <c r="A37" s="1001"/>
      <c r="B37" s="185" t="s">
        <v>88</v>
      </c>
      <c r="C37" s="1156"/>
      <c r="D37" s="1185">
        <f>C37-C35</f>
        <v>0</v>
      </c>
      <c r="E37" s="1187"/>
      <c r="F37" s="1187"/>
      <c r="G37" s="1187"/>
      <c r="H37" s="1164">
        <f>G37-G35</f>
        <v>0</v>
      </c>
      <c r="I37" s="1164">
        <f>E37-E35</f>
        <v>0</v>
      </c>
      <c r="J37" s="1164">
        <f>F37-F35</f>
        <v>0</v>
      </c>
      <c r="K37" s="1169">
        <f t="shared" ref="K37:K48" si="21">I37+(H37-J37)</f>
        <v>0</v>
      </c>
      <c r="L37" s="1170">
        <f t="shared" ref="L37:L48" si="22">H37-J37</f>
        <v>0</v>
      </c>
      <c r="M37" s="1173"/>
      <c r="N37" s="1171">
        <f>M37-M35</f>
        <v>0</v>
      </c>
    </row>
    <row r="38" spans="1:14" x14ac:dyDescent="0.2">
      <c r="A38" s="3"/>
      <c r="B38" s="185" t="s">
        <v>89</v>
      </c>
      <c r="C38" s="1156"/>
      <c r="D38" s="1185">
        <f>C38-C37</f>
        <v>0</v>
      </c>
      <c r="E38" s="1187"/>
      <c r="F38" s="1187"/>
      <c r="G38" s="1187"/>
      <c r="H38" s="1164">
        <f t="shared" ref="H38:H48" si="23">G38-G37</f>
        <v>0</v>
      </c>
      <c r="I38" s="1164">
        <f t="shared" ref="I38:I48" si="24">E38-E37</f>
        <v>0</v>
      </c>
      <c r="J38" s="1164">
        <f t="shared" ref="J38:J48" si="25">F38-F37</f>
        <v>0</v>
      </c>
      <c r="K38" s="1169">
        <f t="shared" si="21"/>
        <v>0</v>
      </c>
      <c r="L38" s="1170">
        <f t="shared" si="22"/>
        <v>0</v>
      </c>
      <c r="M38" s="1173"/>
      <c r="N38" s="1171">
        <f t="shared" ref="N38:N48" si="26">M38-M37</f>
        <v>0</v>
      </c>
    </row>
    <row r="39" spans="1:14" x14ac:dyDescent="0.2">
      <c r="A39" s="1001"/>
      <c r="B39" s="185" t="s">
        <v>90</v>
      </c>
      <c r="C39" s="1156"/>
      <c r="D39" s="1185">
        <f>C39-C38</f>
        <v>0</v>
      </c>
      <c r="E39" s="1187"/>
      <c r="F39" s="1187"/>
      <c r="G39" s="1187"/>
      <c r="H39" s="1164">
        <f t="shared" si="23"/>
        <v>0</v>
      </c>
      <c r="I39" s="1164">
        <f t="shared" si="24"/>
        <v>0</v>
      </c>
      <c r="J39" s="1164">
        <f t="shared" si="25"/>
        <v>0</v>
      </c>
      <c r="K39" s="1169">
        <f t="shared" si="21"/>
        <v>0</v>
      </c>
      <c r="L39" s="1170">
        <f t="shared" si="22"/>
        <v>0</v>
      </c>
      <c r="M39" s="1173"/>
      <c r="N39" s="1171">
        <f t="shared" si="26"/>
        <v>0</v>
      </c>
    </row>
    <row r="40" spans="1:14" x14ac:dyDescent="0.2">
      <c r="A40" s="1001"/>
      <c r="B40" s="185" t="s">
        <v>91</v>
      </c>
      <c r="C40" s="1156"/>
      <c r="D40" s="1185">
        <f t="shared" ref="D40:D48" si="27">C40-C39</f>
        <v>0</v>
      </c>
      <c r="E40" s="1187"/>
      <c r="F40" s="1187"/>
      <c r="G40" s="1187"/>
      <c r="H40" s="1164">
        <f t="shared" si="23"/>
        <v>0</v>
      </c>
      <c r="I40" s="1164">
        <f t="shared" si="24"/>
        <v>0</v>
      </c>
      <c r="J40" s="1164">
        <f t="shared" si="25"/>
        <v>0</v>
      </c>
      <c r="K40" s="1169">
        <f t="shared" si="21"/>
        <v>0</v>
      </c>
      <c r="L40" s="1170">
        <f t="shared" si="22"/>
        <v>0</v>
      </c>
      <c r="M40" s="1173"/>
      <c r="N40" s="1171">
        <f t="shared" si="26"/>
        <v>0</v>
      </c>
    </row>
    <row r="41" spans="1:14" x14ac:dyDescent="0.2">
      <c r="A41" s="1001"/>
      <c r="B41" s="185" t="s">
        <v>92</v>
      </c>
      <c r="C41" s="1156"/>
      <c r="D41" s="1185">
        <f t="shared" si="27"/>
        <v>0</v>
      </c>
      <c r="E41" s="1187"/>
      <c r="F41" s="1187"/>
      <c r="G41" s="1187"/>
      <c r="H41" s="1164">
        <f t="shared" si="23"/>
        <v>0</v>
      </c>
      <c r="I41" s="1164">
        <f t="shared" si="24"/>
        <v>0</v>
      </c>
      <c r="J41" s="1164">
        <f t="shared" si="25"/>
        <v>0</v>
      </c>
      <c r="K41" s="1169">
        <f t="shared" si="21"/>
        <v>0</v>
      </c>
      <c r="L41" s="1170">
        <f t="shared" si="22"/>
        <v>0</v>
      </c>
      <c r="M41" s="1173"/>
      <c r="N41" s="1171">
        <f t="shared" si="26"/>
        <v>0</v>
      </c>
    </row>
    <row r="42" spans="1:14" x14ac:dyDescent="0.2">
      <c r="A42" s="3"/>
      <c r="B42" s="185" t="s">
        <v>93</v>
      </c>
      <c r="C42" s="1156"/>
      <c r="D42" s="1185">
        <f t="shared" si="27"/>
        <v>0</v>
      </c>
      <c r="E42" s="1187"/>
      <c r="F42" s="1187"/>
      <c r="G42" s="1187"/>
      <c r="H42" s="1164">
        <f t="shared" si="23"/>
        <v>0</v>
      </c>
      <c r="I42" s="1164">
        <f t="shared" si="24"/>
        <v>0</v>
      </c>
      <c r="J42" s="1164">
        <f t="shared" si="25"/>
        <v>0</v>
      </c>
      <c r="K42" s="1169">
        <f t="shared" si="21"/>
        <v>0</v>
      </c>
      <c r="L42" s="1170">
        <f t="shared" si="22"/>
        <v>0</v>
      </c>
      <c r="M42" s="1173"/>
      <c r="N42" s="1171">
        <f t="shared" si="26"/>
        <v>0</v>
      </c>
    </row>
    <row r="43" spans="1:14" x14ac:dyDescent="0.2">
      <c r="A43" s="3"/>
      <c r="B43" s="186" t="s">
        <v>94</v>
      </c>
      <c r="C43" s="1156"/>
      <c r="D43" s="1185">
        <f t="shared" si="27"/>
        <v>0</v>
      </c>
      <c r="E43" s="1187"/>
      <c r="F43" s="1187"/>
      <c r="G43" s="1187"/>
      <c r="H43" s="1164">
        <f t="shared" si="23"/>
        <v>0</v>
      </c>
      <c r="I43" s="1164">
        <f t="shared" si="24"/>
        <v>0</v>
      </c>
      <c r="J43" s="1164">
        <f t="shared" si="25"/>
        <v>0</v>
      </c>
      <c r="K43" s="1169">
        <f t="shared" si="21"/>
        <v>0</v>
      </c>
      <c r="L43" s="1170">
        <f t="shared" si="22"/>
        <v>0</v>
      </c>
      <c r="M43" s="1173"/>
      <c r="N43" s="1171">
        <f t="shared" si="26"/>
        <v>0</v>
      </c>
    </row>
    <row r="44" spans="1:14" x14ac:dyDescent="0.2">
      <c r="A44" s="3"/>
      <c r="B44" s="186" t="s">
        <v>95</v>
      </c>
      <c r="C44" s="1156"/>
      <c r="D44" s="1185">
        <f t="shared" si="27"/>
        <v>0</v>
      </c>
      <c r="E44" s="1187"/>
      <c r="F44" s="1187"/>
      <c r="G44" s="1187"/>
      <c r="H44" s="1164">
        <f t="shared" si="23"/>
        <v>0</v>
      </c>
      <c r="I44" s="1164">
        <f t="shared" si="24"/>
        <v>0</v>
      </c>
      <c r="J44" s="1164">
        <f t="shared" si="25"/>
        <v>0</v>
      </c>
      <c r="K44" s="1169">
        <f t="shared" si="21"/>
        <v>0</v>
      </c>
      <c r="L44" s="1170">
        <f t="shared" si="22"/>
        <v>0</v>
      </c>
      <c r="M44" s="1173"/>
      <c r="N44" s="1171">
        <f t="shared" si="26"/>
        <v>0</v>
      </c>
    </row>
    <row r="45" spans="1:14" x14ac:dyDescent="0.2">
      <c r="A45" s="3"/>
      <c r="B45" s="186" t="s">
        <v>96</v>
      </c>
      <c r="C45" s="1156"/>
      <c r="D45" s="1185">
        <f t="shared" si="27"/>
        <v>0</v>
      </c>
      <c r="E45" s="1187"/>
      <c r="F45" s="1187"/>
      <c r="G45" s="1187"/>
      <c r="H45" s="1164">
        <f t="shared" si="23"/>
        <v>0</v>
      </c>
      <c r="I45" s="1164">
        <f t="shared" si="24"/>
        <v>0</v>
      </c>
      <c r="J45" s="1164">
        <f t="shared" si="25"/>
        <v>0</v>
      </c>
      <c r="K45" s="1169">
        <f t="shared" si="21"/>
        <v>0</v>
      </c>
      <c r="L45" s="1170">
        <f t="shared" si="22"/>
        <v>0</v>
      </c>
      <c r="M45" s="1173"/>
      <c r="N45" s="1171">
        <f t="shared" si="26"/>
        <v>0</v>
      </c>
    </row>
    <row r="46" spans="1:14" x14ac:dyDescent="0.2">
      <c r="A46" s="3"/>
      <c r="B46" s="186" t="s">
        <v>97</v>
      </c>
      <c r="C46" s="1156"/>
      <c r="D46" s="1185">
        <f t="shared" si="27"/>
        <v>0</v>
      </c>
      <c r="E46" s="1187"/>
      <c r="F46" s="1187"/>
      <c r="G46" s="1187"/>
      <c r="H46" s="1164">
        <f t="shared" si="23"/>
        <v>0</v>
      </c>
      <c r="I46" s="1164">
        <f t="shared" si="24"/>
        <v>0</v>
      </c>
      <c r="J46" s="1164">
        <f t="shared" si="25"/>
        <v>0</v>
      </c>
      <c r="K46" s="1169">
        <f t="shared" si="21"/>
        <v>0</v>
      </c>
      <c r="L46" s="1170">
        <f t="shared" si="22"/>
        <v>0</v>
      </c>
      <c r="M46" s="1173"/>
      <c r="N46" s="1171">
        <f t="shared" si="26"/>
        <v>0</v>
      </c>
    </row>
    <row r="47" spans="1:14" x14ac:dyDescent="0.2">
      <c r="A47" s="3"/>
      <c r="B47" s="185" t="s">
        <v>98</v>
      </c>
      <c r="C47" s="1156"/>
      <c r="D47" s="1185">
        <f t="shared" si="27"/>
        <v>0</v>
      </c>
      <c r="E47" s="1187"/>
      <c r="F47" s="1187"/>
      <c r="G47" s="1187"/>
      <c r="H47" s="1164">
        <f t="shared" si="23"/>
        <v>0</v>
      </c>
      <c r="I47" s="1164">
        <f t="shared" si="24"/>
        <v>0</v>
      </c>
      <c r="J47" s="1164">
        <f t="shared" si="25"/>
        <v>0</v>
      </c>
      <c r="K47" s="1169">
        <f t="shared" si="21"/>
        <v>0</v>
      </c>
      <c r="L47" s="1170">
        <f t="shared" si="22"/>
        <v>0</v>
      </c>
      <c r="M47" s="1173"/>
      <c r="N47" s="1171">
        <f t="shared" si="26"/>
        <v>0</v>
      </c>
    </row>
    <row r="48" spans="1:14" x14ac:dyDescent="0.2">
      <c r="A48" s="3"/>
      <c r="B48" s="185" t="s">
        <v>99</v>
      </c>
      <c r="C48" s="1156"/>
      <c r="D48" s="1185">
        <f t="shared" si="27"/>
        <v>0</v>
      </c>
      <c r="E48" s="1187"/>
      <c r="F48" s="1187"/>
      <c r="G48" s="1187"/>
      <c r="H48" s="1164">
        <f t="shared" si="23"/>
        <v>0</v>
      </c>
      <c r="I48" s="1164">
        <f t="shared" si="24"/>
        <v>0</v>
      </c>
      <c r="J48" s="1164">
        <f t="shared" si="25"/>
        <v>0</v>
      </c>
      <c r="K48" s="1169">
        <f t="shared" si="21"/>
        <v>0</v>
      </c>
      <c r="L48" s="1170">
        <f t="shared" si="22"/>
        <v>0</v>
      </c>
      <c r="M48" s="1173"/>
      <c r="N48" s="1171">
        <f t="shared" si="26"/>
        <v>0</v>
      </c>
    </row>
    <row r="49" spans="1:14" x14ac:dyDescent="0.2">
      <c r="A49" s="1175">
        <v>2019</v>
      </c>
      <c r="B49" s="1175"/>
      <c r="C49" s="1176"/>
      <c r="D49" s="1176">
        <f>SUM(D37:D48)</f>
        <v>0</v>
      </c>
      <c r="E49" s="1176"/>
      <c r="F49" s="1176"/>
      <c r="G49" s="1176"/>
      <c r="H49" s="1176">
        <f>SUM(H37:H48)</f>
        <v>0</v>
      </c>
      <c r="I49" s="1176">
        <f>SUM(I37:I48)</f>
        <v>0</v>
      </c>
      <c r="J49" s="1176">
        <f>SUM(J37:J48)</f>
        <v>0</v>
      </c>
      <c r="K49" s="1176">
        <f>SUM(K37:K48)</f>
        <v>0</v>
      </c>
      <c r="L49" s="1177">
        <f>SUM(L37:L48)</f>
        <v>0</v>
      </c>
      <c r="M49" s="1176"/>
      <c r="N49" s="1176">
        <f>SUM(N37:N48)</f>
        <v>0</v>
      </c>
    </row>
    <row r="50" spans="1:14" x14ac:dyDescent="0.2">
      <c r="A50" s="3"/>
      <c r="B50" s="1"/>
      <c r="C50" s="1"/>
      <c r="D50" s="361">
        <f>C50-C35</f>
        <v>0</v>
      </c>
      <c r="E50" s="361"/>
      <c r="F50" s="361"/>
      <c r="G50" s="361"/>
      <c r="H50" s="361"/>
      <c r="I50" s="361"/>
      <c r="J50" s="361"/>
      <c r="K50" s="361"/>
      <c r="L50" s="1154"/>
      <c r="M50" s="1"/>
      <c r="N50" s="1"/>
    </row>
    <row r="51" spans="1:14" x14ac:dyDescent="0.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44"/>
      <c r="M51" s="1"/>
      <c r="N51" s="1"/>
    </row>
    <row r="52" spans="1:14" x14ac:dyDescent="0.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44"/>
      <c r="M52" s="1"/>
      <c r="N52" s="1"/>
    </row>
    <row r="53" spans="1:14" x14ac:dyDescent="0.2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44"/>
      <c r="M53" s="1"/>
      <c r="N53" s="1"/>
    </row>
    <row r="54" spans="1:14" x14ac:dyDescent="0.2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44"/>
      <c r="M54" s="1"/>
      <c r="N54" s="1"/>
    </row>
    <row r="55" spans="1:14" x14ac:dyDescent="0.2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44"/>
      <c r="M55" s="1"/>
      <c r="N55" s="1"/>
    </row>
    <row r="56" spans="1:14" x14ac:dyDescent="0.2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44"/>
      <c r="M56" s="1"/>
      <c r="N56" s="1"/>
    </row>
    <row r="57" spans="1:14" x14ac:dyDescent="0.2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44"/>
      <c r="M57" s="1"/>
      <c r="N57" s="1"/>
    </row>
  </sheetData>
  <mergeCells count="6">
    <mergeCell ref="N4:N5"/>
    <mergeCell ref="E3:F3"/>
    <mergeCell ref="A4:A5"/>
    <mergeCell ref="B4:B5"/>
    <mergeCell ref="C4:C5"/>
    <mergeCell ref="M4:M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6"/>
  <sheetViews>
    <sheetView topLeftCell="A4" zoomScale="110" zoomScaleNormal="110" workbookViewId="0">
      <pane ySplit="2" topLeftCell="A211" activePane="bottomLeft" state="frozen"/>
      <selection activeCell="A4" sqref="A4"/>
      <selection pane="bottomLeft" activeCell="A233" sqref="A233"/>
    </sheetView>
  </sheetViews>
  <sheetFormatPr baseColWidth="10" defaultRowHeight="12.75" x14ac:dyDescent="0.2"/>
  <cols>
    <col min="1" max="2" width="10.5703125" customWidth="1"/>
    <col min="3" max="3" width="13.42578125" customWidth="1"/>
    <col min="4" max="4" width="11.28515625" style="75" customWidth="1"/>
    <col min="5" max="5" width="12.140625" customWidth="1"/>
    <col min="6" max="6" width="13.7109375" customWidth="1"/>
    <col min="7" max="7" width="13.42578125" customWidth="1"/>
    <col min="8" max="8" width="12" style="884" customWidth="1"/>
    <col min="9" max="9" width="13.5703125" style="834" customWidth="1"/>
    <col min="10" max="10" width="12" style="838" customWidth="1"/>
    <col min="11" max="11" width="11.5703125" style="847" bestFit="1" customWidth="1"/>
    <col min="12" max="13" width="14.28515625" style="907" customWidth="1"/>
    <col min="14" max="15" width="14.42578125" style="833" customWidth="1"/>
    <col min="16" max="16" width="14.42578125" style="918" customWidth="1"/>
    <col min="17" max="17" width="13.85546875" style="885" customWidth="1"/>
    <col min="18" max="18" width="13.85546875" style="886" customWidth="1"/>
  </cols>
  <sheetData>
    <row r="1" spans="1:18" x14ac:dyDescent="0.2">
      <c r="A1" s="1" t="s">
        <v>1</v>
      </c>
      <c r="B1" s="1"/>
      <c r="C1" s="1"/>
      <c r="D1" s="74"/>
      <c r="E1" s="1"/>
      <c r="F1" s="1"/>
      <c r="G1" s="1"/>
      <c r="H1" s="836"/>
      <c r="I1" s="825"/>
    </row>
    <row r="2" spans="1:18" x14ac:dyDescent="0.2">
      <c r="A2" s="1" t="s">
        <v>0</v>
      </c>
      <c r="B2" s="1"/>
      <c r="C2" s="5" t="s">
        <v>10</v>
      </c>
      <c r="D2" s="198"/>
      <c r="E2" s="5"/>
      <c r="F2" s="5"/>
      <c r="G2" s="5"/>
      <c r="H2" s="836"/>
      <c r="I2" s="825"/>
    </row>
    <row r="3" spans="1:18" ht="13.5" thickBot="1" x14ac:dyDescent="0.25">
      <c r="A3" s="18" t="s">
        <v>2</v>
      </c>
      <c r="B3" s="721"/>
      <c r="C3" s="1272" t="s">
        <v>3</v>
      </c>
      <c r="D3" s="1273"/>
      <c r="E3" s="1273"/>
      <c r="F3" s="1273"/>
      <c r="G3" s="1274"/>
      <c r="H3" s="872" t="s">
        <v>11</v>
      </c>
      <c r="I3" s="849"/>
      <c r="J3" s="850"/>
      <c r="K3" s="851"/>
      <c r="L3" s="908"/>
      <c r="M3" s="908"/>
      <c r="N3" s="852"/>
      <c r="O3" s="852"/>
      <c r="P3" s="919"/>
      <c r="Q3" s="887"/>
      <c r="R3" s="888"/>
    </row>
    <row r="4" spans="1:18" s="305" customFormat="1" ht="32.25" thickBot="1" x14ac:dyDescent="0.2">
      <c r="A4" s="1275" t="s">
        <v>263</v>
      </c>
      <c r="B4" s="1276"/>
      <c r="C4" s="856" t="s">
        <v>354</v>
      </c>
      <c r="D4" s="856" t="s">
        <v>61</v>
      </c>
      <c r="E4" s="856" t="s">
        <v>122</v>
      </c>
      <c r="F4" s="856" t="s">
        <v>125</v>
      </c>
      <c r="G4" s="856" t="s">
        <v>126</v>
      </c>
      <c r="H4" s="873" t="s">
        <v>431</v>
      </c>
      <c r="I4" s="857" t="s">
        <v>432</v>
      </c>
      <c r="J4" s="858" t="s">
        <v>433</v>
      </c>
      <c r="K4" s="859" t="s">
        <v>434</v>
      </c>
      <c r="L4" s="873" t="s">
        <v>437</v>
      </c>
      <c r="M4" s="873" t="s">
        <v>438</v>
      </c>
      <c r="N4" s="857" t="s">
        <v>440</v>
      </c>
      <c r="O4" s="857" t="s">
        <v>441</v>
      </c>
      <c r="P4" s="920" t="s">
        <v>442</v>
      </c>
      <c r="Q4" s="858" t="s">
        <v>435</v>
      </c>
      <c r="R4" s="859" t="s">
        <v>436</v>
      </c>
    </row>
    <row r="5" spans="1:18" x14ac:dyDescent="0.2">
      <c r="A5" s="24"/>
      <c r="B5" s="21"/>
      <c r="C5">
        <v>3125934</v>
      </c>
      <c r="F5" s="24">
        <v>121014</v>
      </c>
      <c r="G5" s="24">
        <v>121014</v>
      </c>
      <c r="H5" s="874"/>
      <c r="I5" s="853"/>
      <c r="J5" s="843"/>
      <c r="K5" s="854"/>
      <c r="L5" s="909"/>
      <c r="M5" s="909"/>
      <c r="N5" s="855"/>
      <c r="O5" s="855"/>
      <c r="P5" s="921"/>
      <c r="Q5" s="889"/>
      <c r="R5" s="890"/>
    </row>
    <row r="6" spans="1:18" x14ac:dyDescent="0.2">
      <c r="A6" s="4">
        <v>37165</v>
      </c>
      <c r="B6" s="4"/>
      <c r="C6" s="1">
        <v>51820</v>
      </c>
      <c r="D6" s="74"/>
      <c r="E6" s="1"/>
      <c r="F6" s="1">
        <v>945</v>
      </c>
      <c r="G6" s="1">
        <v>20800</v>
      </c>
      <c r="H6" s="837">
        <v>3600</v>
      </c>
      <c r="I6" s="825"/>
    </row>
    <row r="7" spans="1:18" x14ac:dyDescent="0.2">
      <c r="A7" s="4">
        <v>37196</v>
      </c>
      <c r="B7" s="4"/>
      <c r="C7" s="1">
        <v>52032</v>
      </c>
      <c r="D7" s="74"/>
      <c r="E7" s="1"/>
      <c r="F7" s="1">
        <v>962</v>
      </c>
      <c r="G7" s="1">
        <v>20810</v>
      </c>
      <c r="H7" s="837">
        <v>3200</v>
      </c>
      <c r="I7" s="825">
        <v>1500</v>
      </c>
    </row>
    <row r="8" spans="1:18" x14ac:dyDescent="0.2">
      <c r="A8" s="4">
        <v>37226</v>
      </c>
      <c r="B8" s="4"/>
      <c r="C8" s="1">
        <v>52312</v>
      </c>
      <c r="D8" s="74"/>
      <c r="E8" s="1"/>
      <c r="F8" s="1">
        <v>978</v>
      </c>
      <c r="G8" s="1">
        <v>20821</v>
      </c>
      <c r="H8" s="837">
        <v>3900</v>
      </c>
      <c r="I8" s="825"/>
    </row>
    <row r="9" spans="1:18" x14ac:dyDescent="0.2">
      <c r="A9" s="4">
        <v>37257</v>
      </c>
      <c r="B9" s="4"/>
      <c r="C9" s="1">
        <v>52541</v>
      </c>
      <c r="D9" s="74"/>
      <c r="E9" s="1"/>
      <c r="F9" s="1">
        <v>997</v>
      </c>
      <c r="G9" s="1">
        <v>20834</v>
      </c>
      <c r="H9" s="837">
        <v>2800</v>
      </c>
      <c r="I9" s="825"/>
    </row>
    <row r="10" spans="1:18" x14ac:dyDescent="0.2">
      <c r="A10" s="4">
        <v>37288</v>
      </c>
      <c r="B10" s="4"/>
      <c r="C10" s="1">
        <v>52873</v>
      </c>
      <c r="D10" s="74"/>
      <c r="E10" s="1"/>
      <c r="F10" s="1">
        <v>1013</v>
      </c>
      <c r="G10" s="1">
        <v>20844</v>
      </c>
      <c r="H10" s="837">
        <v>1700</v>
      </c>
      <c r="I10" s="825">
        <v>1000</v>
      </c>
    </row>
    <row r="11" spans="1:18" x14ac:dyDescent="0.2">
      <c r="A11" s="4">
        <v>37316</v>
      </c>
      <c r="B11" s="4"/>
      <c r="C11" s="1">
        <v>53195</v>
      </c>
      <c r="D11" s="74"/>
      <c r="E11" s="1"/>
      <c r="F11" s="1">
        <v>1020</v>
      </c>
      <c r="G11" s="1">
        <v>20853</v>
      </c>
      <c r="H11" s="837">
        <v>1300</v>
      </c>
      <c r="I11" s="825">
        <v>3200</v>
      </c>
    </row>
    <row r="12" spans="1:18" x14ac:dyDescent="0.2">
      <c r="A12" s="4">
        <v>37347</v>
      </c>
      <c r="B12" s="4"/>
      <c r="C12" s="1">
        <v>53472</v>
      </c>
      <c r="D12" s="74"/>
      <c r="E12" s="1"/>
      <c r="F12" s="1">
        <v>1027</v>
      </c>
      <c r="G12" s="1">
        <v>20861</v>
      </c>
      <c r="H12" s="837">
        <v>4100</v>
      </c>
      <c r="I12" s="825"/>
    </row>
    <row r="13" spans="1:18" x14ac:dyDescent="0.2">
      <c r="A13" s="4">
        <v>37377</v>
      </c>
      <c r="B13" s="4"/>
      <c r="C13" s="1">
        <v>53702</v>
      </c>
      <c r="D13" s="74"/>
      <c r="E13" s="1"/>
      <c r="F13" s="1">
        <v>1033</v>
      </c>
      <c r="G13" s="1">
        <v>20870</v>
      </c>
      <c r="H13" s="837">
        <v>3800</v>
      </c>
      <c r="I13" s="825"/>
    </row>
    <row r="14" spans="1:18" x14ac:dyDescent="0.2">
      <c r="A14" s="4">
        <v>37408</v>
      </c>
      <c r="B14" s="4"/>
      <c r="C14" s="1">
        <v>53822</v>
      </c>
      <c r="D14" s="74"/>
      <c r="E14" s="1"/>
      <c r="F14" s="1">
        <v>1045</v>
      </c>
      <c r="G14" s="1">
        <v>20892</v>
      </c>
      <c r="H14" s="837">
        <v>3700</v>
      </c>
      <c r="I14" s="825"/>
    </row>
    <row r="15" spans="1:18" x14ac:dyDescent="0.2">
      <c r="A15" s="4">
        <v>37438</v>
      </c>
      <c r="B15" s="4"/>
      <c r="C15" s="1">
        <v>54042</v>
      </c>
      <c r="D15" s="74"/>
      <c r="E15" s="1"/>
      <c r="F15" s="1">
        <v>1060</v>
      </c>
      <c r="G15" s="1">
        <v>20895</v>
      </c>
      <c r="H15" s="837">
        <v>3700</v>
      </c>
      <c r="I15" s="825"/>
    </row>
    <row r="16" spans="1:18" x14ac:dyDescent="0.2">
      <c r="A16" s="4">
        <v>37469</v>
      </c>
      <c r="B16" s="4"/>
      <c r="C16" s="1">
        <v>54265</v>
      </c>
      <c r="D16" s="74"/>
      <c r="E16" s="1"/>
      <c r="F16" s="1">
        <v>1070</v>
      </c>
      <c r="G16" s="1">
        <v>20915</v>
      </c>
      <c r="H16" s="837">
        <v>3650</v>
      </c>
      <c r="I16" s="825"/>
    </row>
    <row r="17" spans="1:9" x14ac:dyDescent="0.2">
      <c r="A17" s="4">
        <v>37500</v>
      </c>
      <c r="B17" s="4"/>
      <c r="C17" s="1">
        <v>54380</v>
      </c>
      <c r="D17" s="74"/>
      <c r="E17" s="1"/>
      <c r="F17" s="1">
        <v>1073</v>
      </c>
      <c r="G17" s="1">
        <v>20919</v>
      </c>
      <c r="H17" s="837">
        <v>3600</v>
      </c>
      <c r="I17" s="825"/>
    </row>
    <row r="18" spans="1:9" x14ac:dyDescent="0.2">
      <c r="A18" s="4">
        <v>37530</v>
      </c>
      <c r="B18" s="4"/>
      <c r="C18" s="1">
        <v>54601</v>
      </c>
      <c r="D18" s="74"/>
      <c r="E18" s="1"/>
      <c r="F18" s="1">
        <v>1083</v>
      </c>
      <c r="G18" s="1">
        <v>20924</v>
      </c>
      <c r="H18" s="837">
        <v>3400</v>
      </c>
      <c r="I18" s="825"/>
    </row>
    <row r="19" spans="1:9" x14ac:dyDescent="0.2">
      <c r="A19" s="4">
        <v>37561</v>
      </c>
      <c r="B19" s="4"/>
      <c r="C19" s="1">
        <v>54827</v>
      </c>
      <c r="D19" s="74"/>
      <c r="E19" s="1"/>
      <c r="F19" s="1">
        <v>1092</v>
      </c>
      <c r="G19" s="1">
        <v>20927</v>
      </c>
      <c r="H19" s="837">
        <v>2900</v>
      </c>
      <c r="I19" s="825"/>
    </row>
    <row r="20" spans="1:9" x14ac:dyDescent="0.2">
      <c r="A20" s="4">
        <v>37591</v>
      </c>
      <c r="B20" s="4"/>
      <c r="C20" s="1">
        <v>55115</v>
      </c>
      <c r="D20" s="74"/>
      <c r="E20" s="1"/>
      <c r="F20" s="1">
        <v>1103</v>
      </c>
      <c r="G20" s="1">
        <v>20931</v>
      </c>
      <c r="H20" s="837">
        <v>2000</v>
      </c>
      <c r="I20" s="825"/>
    </row>
    <row r="21" spans="1:9" x14ac:dyDescent="0.2">
      <c r="A21" s="4">
        <v>37622</v>
      </c>
      <c r="B21" s="4"/>
      <c r="C21" s="1">
        <v>55377</v>
      </c>
      <c r="D21" s="74"/>
      <c r="E21" s="1"/>
      <c r="F21" s="1">
        <v>1116</v>
      </c>
      <c r="G21" s="1">
        <v>20934</v>
      </c>
      <c r="H21" s="837">
        <v>1200</v>
      </c>
      <c r="I21" s="825">
        <v>3600</v>
      </c>
    </row>
    <row r="22" spans="1:9" x14ac:dyDescent="0.2">
      <c r="A22" s="4">
        <v>37653</v>
      </c>
      <c r="B22" s="4"/>
      <c r="C22" s="1">
        <v>55753</v>
      </c>
      <c r="D22" s="74"/>
      <c r="E22" s="1"/>
      <c r="F22" s="1">
        <v>1129</v>
      </c>
      <c r="G22" s="1">
        <v>20942</v>
      </c>
      <c r="H22" s="837">
        <v>4400</v>
      </c>
      <c r="I22" s="825"/>
    </row>
    <row r="23" spans="1:9" x14ac:dyDescent="0.2">
      <c r="A23" s="4">
        <v>37681</v>
      </c>
      <c r="B23" s="4"/>
      <c r="C23" s="1">
        <v>56085</v>
      </c>
      <c r="D23" s="74"/>
      <c r="E23" s="1"/>
      <c r="F23" s="1">
        <v>1143</v>
      </c>
      <c r="G23" s="1">
        <v>20950</v>
      </c>
      <c r="H23" s="837">
        <v>3600</v>
      </c>
      <c r="I23" s="825"/>
    </row>
    <row r="24" spans="1:9" x14ac:dyDescent="0.2">
      <c r="A24" s="4">
        <v>37712</v>
      </c>
      <c r="B24" s="4"/>
      <c r="C24" s="1">
        <v>56331</v>
      </c>
      <c r="D24" s="74"/>
      <c r="E24" s="1"/>
      <c r="F24" s="1">
        <v>1151</v>
      </c>
      <c r="G24" s="1">
        <v>20964</v>
      </c>
      <c r="H24" s="837">
        <v>3100</v>
      </c>
      <c r="I24" s="825"/>
    </row>
    <row r="25" spans="1:9" x14ac:dyDescent="0.2">
      <c r="A25" s="4">
        <v>37742</v>
      </c>
      <c r="B25" s="4"/>
      <c r="C25" s="1">
        <v>56539</v>
      </c>
      <c r="D25" s="74"/>
      <c r="E25" s="1"/>
      <c r="F25" s="1">
        <v>1157</v>
      </c>
      <c r="G25" s="1">
        <v>20980</v>
      </c>
      <c r="H25" s="837">
        <v>2600</v>
      </c>
      <c r="I25" s="825"/>
    </row>
    <row r="26" spans="1:9" x14ac:dyDescent="0.2">
      <c r="A26" s="4">
        <v>37761</v>
      </c>
      <c r="B26" s="4"/>
      <c r="C26" s="1">
        <v>56614</v>
      </c>
      <c r="D26" s="74"/>
      <c r="E26" s="1"/>
      <c r="F26" s="1">
        <v>1162</v>
      </c>
      <c r="G26" s="1">
        <v>20990</v>
      </c>
      <c r="H26" s="837">
        <v>2500</v>
      </c>
      <c r="I26" s="825"/>
    </row>
    <row r="27" spans="1:9" x14ac:dyDescent="0.2">
      <c r="A27" s="4">
        <v>37773</v>
      </c>
      <c r="B27" s="4"/>
      <c r="C27" s="1">
        <v>56677</v>
      </c>
      <c r="D27" s="74"/>
      <c r="E27" s="1"/>
      <c r="F27" s="1">
        <v>1164</v>
      </c>
      <c r="G27" s="1">
        <v>20990</v>
      </c>
      <c r="H27" s="837">
        <v>2400</v>
      </c>
      <c r="I27" s="825"/>
    </row>
    <row r="28" spans="1:9" x14ac:dyDescent="0.2">
      <c r="A28" s="4">
        <v>37803</v>
      </c>
      <c r="B28" s="4"/>
      <c r="C28" s="1">
        <v>56863</v>
      </c>
      <c r="D28" s="74"/>
      <c r="E28" s="1"/>
      <c r="F28" s="1">
        <v>1171</v>
      </c>
      <c r="G28" s="1">
        <v>20991</v>
      </c>
      <c r="H28" s="837">
        <v>2400</v>
      </c>
      <c r="I28" s="825"/>
    </row>
    <row r="29" spans="1:9" x14ac:dyDescent="0.2">
      <c r="A29" s="4">
        <v>37834</v>
      </c>
      <c r="B29" s="4"/>
      <c r="C29" s="1">
        <v>56987</v>
      </c>
      <c r="D29" s="74"/>
      <c r="E29" s="1"/>
      <c r="F29" s="1">
        <v>1180</v>
      </c>
      <c r="G29" s="1">
        <v>20992</v>
      </c>
      <c r="H29" s="837">
        <v>2300</v>
      </c>
      <c r="I29" s="825"/>
    </row>
    <row r="30" spans="1:9" x14ac:dyDescent="0.2">
      <c r="A30" s="4">
        <v>37865</v>
      </c>
      <c r="B30" s="4"/>
      <c r="C30" s="1">
        <v>57077</v>
      </c>
      <c r="D30" s="74"/>
      <c r="E30" s="1"/>
      <c r="F30" s="1">
        <v>1186</v>
      </c>
      <c r="G30" s="1">
        <v>20993</v>
      </c>
      <c r="H30" s="837">
        <v>2300</v>
      </c>
      <c r="I30" s="825"/>
    </row>
    <row r="31" spans="1:9" x14ac:dyDescent="0.2">
      <c r="A31" s="4">
        <v>37895</v>
      </c>
      <c r="B31" s="4"/>
      <c r="C31" s="1">
        <v>57311</v>
      </c>
      <c r="D31" s="74"/>
      <c r="E31" s="1"/>
      <c r="F31" s="1">
        <v>1201</v>
      </c>
      <c r="G31" s="1">
        <v>20997</v>
      </c>
      <c r="H31" s="837">
        <v>2200</v>
      </c>
      <c r="I31" s="825"/>
    </row>
    <row r="32" spans="1:9" x14ac:dyDescent="0.2">
      <c r="A32" s="4">
        <v>37926</v>
      </c>
      <c r="B32" s="4"/>
      <c r="C32" s="1">
        <v>57487</v>
      </c>
      <c r="D32" s="74"/>
      <c r="E32" s="1"/>
      <c r="F32" s="1">
        <v>1210</v>
      </c>
      <c r="G32" s="1">
        <v>21000</v>
      </c>
      <c r="H32" s="837">
        <v>2000</v>
      </c>
      <c r="I32" s="825"/>
    </row>
    <row r="33" spans="1:9" x14ac:dyDescent="0.2">
      <c r="A33" s="4">
        <v>37956</v>
      </c>
      <c r="B33" s="4"/>
      <c r="C33" s="1">
        <v>57870</v>
      </c>
      <c r="D33" s="74"/>
      <c r="E33" s="1"/>
      <c r="F33" s="1">
        <v>1228</v>
      </c>
      <c r="G33" s="1">
        <v>21015</v>
      </c>
      <c r="H33" s="837">
        <v>1700</v>
      </c>
      <c r="I33" s="825" t="s">
        <v>15</v>
      </c>
    </row>
    <row r="34" spans="1:9" x14ac:dyDescent="0.2">
      <c r="A34" s="4">
        <v>37987</v>
      </c>
      <c r="B34" s="4"/>
      <c r="C34" s="14">
        <v>58213</v>
      </c>
      <c r="D34" s="74"/>
      <c r="E34" s="14"/>
      <c r="F34" s="14">
        <v>1240</v>
      </c>
      <c r="G34" s="14">
        <v>21028</v>
      </c>
      <c r="H34" s="837">
        <v>3700</v>
      </c>
      <c r="I34" s="825"/>
    </row>
    <row r="35" spans="1:9" x14ac:dyDescent="0.2">
      <c r="A35" s="4">
        <v>38018</v>
      </c>
      <c r="B35" s="4"/>
      <c r="C35" s="14">
        <v>58501</v>
      </c>
      <c r="D35" s="74"/>
      <c r="E35" s="14"/>
      <c r="F35" s="14">
        <v>1263</v>
      </c>
      <c r="G35" s="14">
        <v>21041</v>
      </c>
      <c r="H35" s="837">
        <v>2600</v>
      </c>
      <c r="I35" s="825"/>
    </row>
    <row r="36" spans="1:9" x14ac:dyDescent="0.2">
      <c r="A36" s="4">
        <v>38047</v>
      </c>
      <c r="B36" s="4"/>
      <c r="C36" s="14">
        <v>58704</v>
      </c>
      <c r="D36" s="74"/>
      <c r="E36" s="14"/>
      <c r="F36" s="14">
        <v>1285</v>
      </c>
      <c r="G36" s="14">
        <v>21050</v>
      </c>
      <c r="H36" s="837">
        <v>1800</v>
      </c>
      <c r="I36" s="825"/>
    </row>
    <row r="37" spans="1:9" ht="12" customHeight="1" x14ac:dyDescent="0.2">
      <c r="A37" s="4">
        <v>38056</v>
      </c>
      <c r="B37" s="4"/>
      <c r="C37" s="1">
        <v>58795</v>
      </c>
      <c r="D37" s="74"/>
      <c r="E37" s="1"/>
      <c r="F37" s="1">
        <v>1289</v>
      </c>
      <c r="G37" s="1">
        <v>21055</v>
      </c>
      <c r="H37" s="837">
        <v>1400</v>
      </c>
      <c r="I37" s="825"/>
    </row>
    <row r="38" spans="1:9" x14ac:dyDescent="0.2">
      <c r="A38" s="4">
        <v>38058</v>
      </c>
      <c r="B38" s="4"/>
      <c r="C38" s="1">
        <v>58820</v>
      </c>
      <c r="D38" s="74"/>
      <c r="E38" s="1"/>
      <c r="F38" s="1">
        <v>1292</v>
      </c>
      <c r="G38" s="1">
        <v>21055</v>
      </c>
      <c r="H38" s="837">
        <v>1400</v>
      </c>
      <c r="I38" s="825"/>
    </row>
    <row r="39" spans="1:9" x14ac:dyDescent="0.2">
      <c r="A39" s="4">
        <v>38078</v>
      </c>
      <c r="B39" s="4"/>
      <c r="C39" s="1">
        <v>58949</v>
      </c>
      <c r="D39" s="74"/>
      <c r="E39" s="1"/>
      <c r="F39" s="1">
        <v>1301</v>
      </c>
      <c r="G39" s="1">
        <v>21066</v>
      </c>
      <c r="H39" s="837">
        <v>1000</v>
      </c>
      <c r="I39" s="825"/>
    </row>
    <row r="40" spans="1:9" x14ac:dyDescent="0.2">
      <c r="A40" s="4">
        <v>38090</v>
      </c>
      <c r="B40" s="4"/>
      <c r="C40" s="1">
        <v>59078</v>
      </c>
      <c r="D40" s="74"/>
      <c r="E40" s="1"/>
      <c r="F40" s="1">
        <v>1311</v>
      </c>
      <c r="G40" s="1">
        <v>21077</v>
      </c>
      <c r="H40" s="837">
        <v>600</v>
      </c>
      <c r="I40" s="825" t="s">
        <v>16</v>
      </c>
    </row>
    <row r="41" spans="1:9" x14ac:dyDescent="0.2">
      <c r="A41" s="4">
        <v>38114</v>
      </c>
      <c r="B41" s="4"/>
      <c r="C41" s="1">
        <v>59241</v>
      </c>
      <c r="D41" s="74"/>
      <c r="E41" s="1"/>
      <c r="F41" s="1">
        <v>1341</v>
      </c>
      <c r="G41" s="1">
        <v>21102</v>
      </c>
      <c r="H41" s="837">
        <v>4300</v>
      </c>
      <c r="I41" s="825"/>
    </row>
    <row r="42" spans="1:9" x14ac:dyDescent="0.2">
      <c r="A42" s="4">
        <v>38139</v>
      </c>
      <c r="B42" s="4"/>
      <c r="C42" s="1">
        <v>59456</v>
      </c>
      <c r="D42" s="74"/>
      <c r="E42" s="1"/>
      <c r="F42" s="1">
        <v>1378</v>
      </c>
      <c r="G42" s="1">
        <v>21144</v>
      </c>
      <c r="H42" s="837">
        <v>4300</v>
      </c>
      <c r="I42" s="825"/>
    </row>
    <row r="43" spans="1:9" x14ac:dyDescent="0.2">
      <c r="A43" s="4">
        <v>38169</v>
      </c>
      <c r="B43" s="4"/>
      <c r="C43" s="1">
        <v>59843</v>
      </c>
      <c r="D43" s="74"/>
      <c r="E43" s="1"/>
      <c r="F43" s="1">
        <v>1417</v>
      </c>
      <c r="G43" s="1">
        <v>21186</v>
      </c>
      <c r="H43" s="837">
        <v>4200</v>
      </c>
      <c r="I43" s="825"/>
    </row>
    <row r="44" spans="1:9" x14ac:dyDescent="0.2">
      <c r="A44" s="4">
        <v>38203</v>
      </c>
      <c r="B44" s="4"/>
      <c r="C44" s="1">
        <v>59838</v>
      </c>
      <c r="D44" s="74"/>
      <c r="E44" s="1"/>
      <c r="F44" s="1">
        <v>1452</v>
      </c>
      <c r="G44" s="1">
        <v>21223</v>
      </c>
      <c r="H44" s="837">
        <v>4200</v>
      </c>
      <c r="I44" s="825"/>
    </row>
    <row r="45" spans="1:9" x14ac:dyDescent="0.2">
      <c r="A45" s="4">
        <v>38250</v>
      </c>
      <c r="B45" s="4"/>
      <c r="C45" s="1">
        <v>60014</v>
      </c>
      <c r="D45" s="74"/>
      <c r="E45" s="1"/>
      <c r="F45" s="1">
        <v>1545</v>
      </c>
      <c r="G45" s="1">
        <v>21309</v>
      </c>
      <c r="H45" s="837">
        <v>4000</v>
      </c>
      <c r="I45" s="825"/>
    </row>
    <row r="46" spans="1:9" x14ac:dyDescent="0.2">
      <c r="A46" s="4">
        <v>38261</v>
      </c>
      <c r="B46" s="4"/>
      <c r="C46" s="1">
        <v>60120</v>
      </c>
      <c r="D46" s="74"/>
      <c r="E46" s="1"/>
      <c r="F46" s="1">
        <v>1566</v>
      </c>
      <c r="G46" s="1">
        <v>21330</v>
      </c>
      <c r="H46" s="837">
        <v>3900</v>
      </c>
      <c r="I46" s="825"/>
    </row>
    <row r="47" spans="1:9" x14ac:dyDescent="0.2">
      <c r="A47" s="4">
        <v>38292</v>
      </c>
      <c r="B47" s="4"/>
      <c r="C47" s="1">
        <v>60428</v>
      </c>
      <c r="D47" s="74"/>
      <c r="E47" s="1"/>
      <c r="F47" s="1">
        <v>1623</v>
      </c>
      <c r="G47" s="1">
        <v>21370</v>
      </c>
      <c r="H47" s="837">
        <v>3200</v>
      </c>
      <c r="I47" s="825"/>
    </row>
    <row r="48" spans="1:9" x14ac:dyDescent="0.2">
      <c r="A48" s="4">
        <v>38322</v>
      </c>
      <c r="B48" s="4"/>
      <c r="C48" s="1">
        <v>60689</v>
      </c>
      <c r="D48" s="74"/>
      <c r="E48" s="1"/>
      <c r="F48" s="1">
        <v>1666</v>
      </c>
      <c r="G48" s="1">
        <v>21420</v>
      </c>
      <c r="H48" s="837">
        <v>2400</v>
      </c>
      <c r="I48" s="825"/>
    </row>
    <row r="49" spans="1:9" x14ac:dyDescent="0.2">
      <c r="A49" s="208" t="s">
        <v>120</v>
      </c>
      <c r="B49" s="38"/>
      <c r="C49" s="115">
        <v>2687</v>
      </c>
      <c r="D49" s="39"/>
      <c r="E49" s="39"/>
      <c r="F49" s="39"/>
      <c r="G49" s="39"/>
      <c r="H49" s="837"/>
      <c r="I49" s="825"/>
    </row>
    <row r="50" spans="1:9" x14ac:dyDescent="0.2">
      <c r="A50" s="4">
        <v>38353</v>
      </c>
      <c r="B50" s="4"/>
      <c r="C50" s="1">
        <v>60900</v>
      </c>
      <c r="D50" s="74"/>
      <c r="E50" s="1"/>
      <c r="F50" s="1">
        <v>1700</v>
      </c>
      <c r="G50" s="1">
        <v>21452</v>
      </c>
      <c r="H50" s="837">
        <v>1800</v>
      </c>
      <c r="I50" s="825"/>
    </row>
    <row r="51" spans="1:9" x14ac:dyDescent="0.2">
      <c r="A51" s="4">
        <v>38363</v>
      </c>
      <c r="B51" s="4"/>
      <c r="C51" s="1">
        <v>60932</v>
      </c>
      <c r="D51" s="74"/>
      <c r="E51" s="1"/>
      <c r="F51" s="1">
        <v>1718</v>
      </c>
      <c r="G51" s="1">
        <v>21471</v>
      </c>
      <c r="H51" s="837">
        <v>1800</v>
      </c>
      <c r="I51" s="825"/>
    </row>
    <row r="52" spans="1:9" x14ac:dyDescent="0.2">
      <c r="A52" s="4">
        <v>38384</v>
      </c>
      <c r="B52" s="4"/>
      <c r="C52" s="14">
        <v>61123</v>
      </c>
      <c r="D52" s="74"/>
      <c r="E52" s="14"/>
      <c r="F52" s="14">
        <v>1755</v>
      </c>
      <c r="G52" s="14">
        <v>21512</v>
      </c>
      <c r="H52" s="837">
        <v>1000</v>
      </c>
      <c r="I52" s="825" t="s">
        <v>20</v>
      </c>
    </row>
    <row r="53" spans="1:9" x14ac:dyDescent="0.2">
      <c r="A53" s="15">
        <v>38412</v>
      </c>
      <c r="B53" s="15"/>
      <c r="C53" s="14">
        <v>61401</v>
      </c>
      <c r="D53" s="74"/>
      <c r="E53" s="14"/>
      <c r="F53" s="14">
        <v>1813</v>
      </c>
      <c r="G53" s="14">
        <v>21571</v>
      </c>
      <c r="H53" s="837">
        <v>4500</v>
      </c>
      <c r="I53" s="825"/>
    </row>
    <row r="54" spans="1:9" x14ac:dyDescent="0.2">
      <c r="A54" s="4">
        <v>38429</v>
      </c>
      <c r="B54" s="4"/>
      <c r="C54" s="1">
        <v>61528</v>
      </c>
      <c r="D54" s="74"/>
      <c r="E54" s="1"/>
      <c r="F54" s="14">
        <v>1845</v>
      </c>
      <c r="G54" s="1">
        <v>21600</v>
      </c>
      <c r="H54" s="837">
        <v>3700</v>
      </c>
      <c r="I54" s="825"/>
    </row>
    <row r="55" spans="1:9" x14ac:dyDescent="0.2">
      <c r="A55" s="4">
        <v>38443</v>
      </c>
      <c r="B55" s="4"/>
      <c r="C55" s="1">
        <v>61620</v>
      </c>
      <c r="D55" s="74"/>
      <c r="E55" s="1"/>
      <c r="F55" s="1">
        <v>1869</v>
      </c>
      <c r="G55" s="1">
        <v>21613</v>
      </c>
      <c r="H55" s="837">
        <v>3500</v>
      </c>
      <c r="I55" s="825"/>
    </row>
    <row r="56" spans="1:9" x14ac:dyDescent="0.2">
      <c r="A56" s="4">
        <v>38473</v>
      </c>
      <c r="B56" s="4"/>
      <c r="C56" s="1">
        <v>61806</v>
      </c>
      <c r="D56" s="74"/>
      <c r="E56" s="1"/>
      <c r="F56" s="1">
        <v>1883</v>
      </c>
      <c r="G56" s="1">
        <v>21623</v>
      </c>
      <c r="H56" s="837">
        <v>3400</v>
      </c>
      <c r="I56" s="826">
        <v>0.75</v>
      </c>
    </row>
    <row r="57" spans="1:9" x14ac:dyDescent="0.2">
      <c r="A57" s="4">
        <v>38504</v>
      </c>
      <c r="B57" s="4"/>
      <c r="C57" s="1">
        <v>61957</v>
      </c>
      <c r="D57" s="74"/>
      <c r="E57" s="1"/>
      <c r="F57" s="1">
        <v>1896</v>
      </c>
      <c r="G57" s="1">
        <v>21638</v>
      </c>
      <c r="H57" s="837">
        <v>3400</v>
      </c>
      <c r="I57" s="826">
        <v>0.75</v>
      </c>
    </row>
    <row r="58" spans="1:9" x14ac:dyDescent="0.2">
      <c r="A58" s="4">
        <v>38534</v>
      </c>
      <c r="B58" s="4"/>
      <c r="C58" s="1">
        <v>62175</v>
      </c>
      <c r="D58" s="74"/>
      <c r="E58" s="1"/>
      <c r="F58" s="1">
        <v>1915</v>
      </c>
      <c r="G58" s="1">
        <v>21652</v>
      </c>
      <c r="H58" s="837">
        <v>3400</v>
      </c>
      <c r="I58" s="826">
        <v>0.75</v>
      </c>
    </row>
    <row r="59" spans="1:9" x14ac:dyDescent="0.2">
      <c r="A59" s="4">
        <v>38565</v>
      </c>
      <c r="B59" s="4"/>
      <c r="C59" s="1">
        <v>62341</v>
      </c>
      <c r="D59" s="74"/>
      <c r="E59" s="1"/>
      <c r="F59" s="1">
        <v>1939</v>
      </c>
      <c r="G59" s="1">
        <v>21673</v>
      </c>
      <c r="H59" s="837">
        <v>3100</v>
      </c>
      <c r="I59" s="826">
        <v>0.7</v>
      </c>
    </row>
    <row r="60" spans="1:9" x14ac:dyDescent="0.2">
      <c r="A60" s="4">
        <v>38604</v>
      </c>
      <c r="B60" s="4"/>
      <c r="C60" s="1">
        <v>62494</v>
      </c>
      <c r="D60" s="74"/>
      <c r="E60" s="1"/>
      <c r="F60" s="1">
        <v>1958</v>
      </c>
      <c r="G60" s="1">
        <v>21691</v>
      </c>
      <c r="H60" s="837">
        <v>3100</v>
      </c>
      <c r="I60" s="826">
        <v>0.7</v>
      </c>
    </row>
    <row r="61" spans="1:9" x14ac:dyDescent="0.2">
      <c r="A61" s="4">
        <v>38624</v>
      </c>
      <c r="B61" s="4"/>
      <c r="C61" s="1"/>
      <c r="D61" s="74"/>
      <c r="E61" s="1"/>
      <c r="F61" s="1"/>
      <c r="G61" s="1"/>
      <c r="H61" s="837">
        <v>4500</v>
      </c>
      <c r="I61" s="825" t="s">
        <v>23</v>
      </c>
    </row>
    <row r="62" spans="1:9" x14ac:dyDescent="0.2">
      <c r="A62" s="4">
        <v>38626</v>
      </c>
      <c r="B62" s="4"/>
      <c r="C62" s="1">
        <v>62622</v>
      </c>
      <c r="D62" s="74"/>
      <c r="E62" s="1"/>
      <c r="F62" s="1">
        <v>1670</v>
      </c>
      <c r="G62" s="1">
        <v>21700</v>
      </c>
      <c r="H62" s="837">
        <v>4500</v>
      </c>
      <c r="I62" s="826">
        <v>1</v>
      </c>
    </row>
    <row r="63" spans="1:9" x14ac:dyDescent="0.2">
      <c r="A63" s="4">
        <v>38657</v>
      </c>
      <c r="B63" s="4"/>
      <c r="C63" s="1">
        <v>62823</v>
      </c>
      <c r="D63" s="74"/>
      <c r="E63" s="1"/>
      <c r="F63" s="1">
        <v>1984</v>
      </c>
      <c r="G63" s="1">
        <v>21711</v>
      </c>
      <c r="H63" s="837">
        <v>3600</v>
      </c>
      <c r="I63" s="826">
        <v>0.8</v>
      </c>
    </row>
    <row r="64" spans="1:9" x14ac:dyDescent="0.2">
      <c r="A64" s="17">
        <v>38687</v>
      </c>
      <c r="B64" s="17"/>
      <c r="C64" s="20">
        <v>63141</v>
      </c>
      <c r="D64" s="73"/>
      <c r="E64" s="20"/>
      <c r="F64" s="20">
        <v>2010</v>
      </c>
      <c r="G64" s="20">
        <v>21733</v>
      </c>
      <c r="H64" s="875">
        <v>3400</v>
      </c>
      <c r="I64" s="827">
        <v>0.75</v>
      </c>
    </row>
    <row r="65" spans="1:9" x14ac:dyDescent="0.2">
      <c r="A65" s="4">
        <v>38716</v>
      </c>
      <c r="B65" s="4"/>
      <c r="C65" s="14">
        <v>63568</v>
      </c>
      <c r="D65" s="74"/>
      <c r="E65" s="14"/>
      <c r="F65" s="14">
        <v>2098</v>
      </c>
      <c r="G65" s="14">
        <v>21787</v>
      </c>
      <c r="H65" s="837">
        <v>2700</v>
      </c>
      <c r="I65" s="828" t="s">
        <v>33</v>
      </c>
    </row>
    <row r="66" spans="1:9" x14ac:dyDescent="0.2">
      <c r="A66" s="208">
        <v>2005</v>
      </c>
      <c r="B66" s="38"/>
      <c r="C66" s="115">
        <v>2668</v>
      </c>
      <c r="D66" s="39"/>
      <c r="E66" s="39"/>
      <c r="F66" s="39"/>
      <c r="G66" s="39"/>
      <c r="H66" s="837"/>
      <c r="I66" s="828"/>
    </row>
    <row r="67" spans="1:9" x14ac:dyDescent="0.2">
      <c r="A67" s="4">
        <v>38748</v>
      </c>
      <c r="B67" s="4"/>
      <c r="C67" s="14">
        <v>63908</v>
      </c>
      <c r="D67" s="74"/>
      <c r="E67" s="14"/>
      <c r="F67" s="14">
        <v>2206</v>
      </c>
      <c r="G67" s="14">
        <v>21846</v>
      </c>
      <c r="H67" s="837">
        <v>2450</v>
      </c>
      <c r="I67" s="826">
        <v>0.55000000000000004</v>
      </c>
    </row>
    <row r="68" spans="1:9" x14ac:dyDescent="0.2">
      <c r="A68" s="4">
        <v>38778</v>
      </c>
      <c r="B68" s="4"/>
      <c r="C68" s="1">
        <v>64252</v>
      </c>
      <c r="D68" s="74"/>
      <c r="E68" s="1"/>
      <c r="F68" s="1">
        <v>2331</v>
      </c>
      <c r="G68" s="1">
        <v>21904</v>
      </c>
      <c r="H68" s="876" t="s">
        <v>25</v>
      </c>
      <c r="I68" s="829" t="s">
        <v>34</v>
      </c>
    </row>
    <row r="69" spans="1:9" x14ac:dyDescent="0.2">
      <c r="A69" s="4"/>
      <c r="B69" s="4"/>
      <c r="C69" s="1"/>
      <c r="D69" s="74"/>
      <c r="E69" s="1"/>
      <c r="F69" s="1"/>
      <c r="G69" s="1"/>
      <c r="H69" s="876"/>
      <c r="I69" s="829" t="s">
        <v>35</v>
      </c>
    </row>
    <row r="70" spans="1:9" x14ac:dyDescent="0.2">
      <c r="A70" s="4">
        <v>38807</v>
      </c>
      <c r="B70" s="4"/>
      <c r="C70" s="1">
        <v>64502</v>
      </c>
      <c r="D70" s="74"/>
      <c r="E70" s="1"/>
      <c r="F70" s="1">
        <v>2400</v>
      </c>
      <c r="G70" s="1">
        <v>21942</v>
      </c>
      <c r="H70" s="837">
        <v>3700</v>
      </c>
      <c r="I70" s="826">
        <v>0.85</v>
      </c>
    </row>
    <row r="71" spans="1:9" x14ac:dyDescent="0.2">
      <c r="A71" s="4">
        <v>38835</v>
      </c>
      <c r="B71" s="4"/>
      <c r="C71" s="1">
        <v>64700</v>
      </c>
      <c r="D71" s="74"/>
      <c r="E71" s="1"/>
      <c r="F71" s="1">
        <v>2414</v>
      </c>
      <c r="G71" s="1">
        <v>21958</v>
      </c>
      <c r="H71" s="837">
        <v>3500</v>
      </c>
      <c r="I71" s="826">
        <v>0.8</v>
      </c>
    </row>
    <row r="72" spans="1:9" x14ac:dyDescent="0.2">
      <c r="A72" s="4">
        <v>38870</v>
      </c>
      <c r="B72" s="4"/>
      <c r="C72" s="1">
        <v>64927</v>
      </c>
      <c r="D72" s="74"/>
      <c r="E72" s="1"/>
      <c r="F72" s="1">
        <v>2436</v>
      </c>
      <c r="G72" s="1">
        <v>21978</v>
      </c>
      <c r="H72" s="837">
        <v>3300</v>
      </c>
      <c r="I72" s="826">
        <v>0.75</v>
      </c>
    </row>
    <row r="73" spans="1:9" x14ac:dyDescent="0.2">
      <c r="A73" s="4">
        <v>38903</v>
      </c>
      <c r="B73" s="4"/>
      <c r="C73" s="1">
        <v>65080</v>
      </c>
      <c r="D73" s="74"/>
      <c r="E73" s="1"/>
      <c r="F73" s="1">
        <v>2493</v>
      </c>
      <c r="G73" s="1">
        <v>22033</v>
      </c>
      <c r="H73" s="837">
        <v>3200</v>
      </c>
      <c r="I73" s="826">
        <v>0.75</v>
      </c>
    </row>
    <row r="74" spans="1:9" x14ac:dyDescent="0.2">
      <c r="A74" s="4">
        <v>38926</v>
      </c>
      <c r="B74" s="4"/>
      <c r="C74" s="1">
        <v>65243</v>
      </c>
      <c r="D74" s="74"/>
      <c r="E74" s="1"/>
      <c r="F74" s="1">
        <v>2505</v>
      </c>
      <c r="G74" s="1">
        <v>22043</v>
      </c>
      <c r="H74" s="837">
        <v>3200</v>
      </c>
      <c r="I74" s="826">
        <v>0.75</v>
      </c>
    </row>
    <row r="75" spans="1:9" x14ac:dyDescent="0.2">
      <c r="A75" s="4">
        <v>38954</v>
      </c>
      <c r="B75" s="4"/>
      <c r="C75" s="1">
        <v>65343</v>
      </c>
      <c r="D75" s="74"/>
      <c r="E75" s="1"/>
      <c r="F75" s="1">
        <v>2530</v>
      </c>
      <c r="G75" s="1">
        <v>22065</v>
      </c>
      <c r="H75" s="837" t="s">
        <v>26</v>
      </c>
      <c r="I75" s="825" t="s">
        <v>28</v>
      </c>
    </row>
    <row r="76" spans="1:9" x14ac:dyDescent="0.2">
      <c r="A76" s="4">
        <v>38990</v>
      </c>
      <c r="B76" s="4"/>
      <c r="C76" s="1">
        <v>65583</v>
      </c>
      <c r="D76" s="74"/>
      <c r="E76" s="1"/>
      <c r="F76" s="1">
        <v>2574</v>
      </c>
      <c r="G76" s="1">
        <v>22094</v>
      </c>
      <c r="H76" s="837" t="s">
        <v>29</v>
      </c>
      <c r="I76" s="825" t="s">
        <v>28</v>
      </c>
    </row>
    <row r="77" spans="1:9" x14ac:dyDescent="0.2">
      <c r="A77" s="4">
        <v>39017</v>
      </c>
      <c r="B77" s="4"/>
      <c r="C77" s="1">
        <v>65787</v>
      </c>
      <c r="D77" s="74"/>
      <c r="E77" s="1"/>
      <c r="F77" s="1">
        <v>2580</v>
      </c>
      <c r="G77" s="1">
        <v>22115</v>
      </c>
      <c r="H77" s="837"/>
      <c r="I77" s="826">
        <v>0.7</v>
      </c>
    </row>
    <row r="78" spans="1:9" x14ac:dyDescent="0.2">
      <c r="A78" s="4">
        <v>39051</v>
      </c>
      <c r="B78" s="4"/>
      <c r="C78" s="1">
        <v>66095</v>
      </c>
      <c r="D78" s="74"/>
      <c r="E78" s="1"/>
      <c r="F78" s="1">
        <v>2612</v>
      </c>
      <c r="G78" s="1">
        <v>22144</v>
      </c>
      <c r="H78" s="837" t="s">
        <v>30</v>
      </c>
      <c r="I78" s="826">
        <v>0.55000000000000004</v>
      </c>
    </row>
    <row r="79" spans="1:9" x14ac:dyDescent="0.2">
      <c r="A79" s="4">
        <v>39084</v>
      </c>
      <c r="B79" s="4"/>
      <c r="C79" s="1">
        <v>66757</v>
      </c>
      <c r="D79" s="74"/>
      <c r="E79" s="1"/>
      <c r="F79" s="1">
        <v>2645</v>
      </c>
      <c r="G79" s="1">
        <v>22196</v>
      </c>
      <c r="H79" s="837" t="s">
        <v>31</v>
      </c>
      <c r="I79" s="826">
        <v>0.35</v>
      </c>
    </row>
    <row r="80" spans="1:9" x14ac:dyDescent="0.2">
      <c r="A80" s="208">
        <v>2006</v>
      </c>
      <c r="B80" s="38"/>
      <c r="C80" s="115">
        <v>3189</v>
      </c>
      <c r="D80" s="74"/>
      <c r="E80" s="39"/>
      <c r="F80" s="39" t="s">
        <v>39</v>
      </c>
      <c r="G80" s="39" t="s">
        <v>40</v>
      </c>
      <c r="H80" s="837"/>
      <c r="I80" s="826"/>
    </row>
    <row r="81" spans="1:9" x14ac:dyDescent="0.2">
      <c r="A81" s="4">
        <v>39094</v>
      </c>
      <c r="B81" s="4"/>
      <c r="C81" s="1">
        <v>66900</v>
      </c>
      <c r="D81" s="74"/>
      <c r="E81" s="1"/>
      <c r="F81" s="1">
        <v>2657</v>
      </c>
      <c r="G81" s="1">
        <v>22205</v>
      </c>
      <c r="H81" s="837"/>
      <c r="I81" s="826">
        <v>0.35</v>
      </c>
    </row>
    <row r="82" spans="1:9" x14ac:dyDescent="0.2">
      <c r="A82" s="4">
        <v>39122</v>
      </c>
      <c r="B82" s="4"/>
      <c r="C82" s="1">
        <v>67177</v>
      </c>
      <c r="D82" s="74"/>
      <c r="E82" s="1"/>
      <c r="F82" s="1">
        <v>2688</v>
      </c>
      <c r="G82" s="1" t="s">
        <v>32</v>
      </c>
      <c r="H82" s="877" t="s">
        <v>36</v>
      </c>
      <c r="I82" s="828" t="s">
        <v>37</v>
      </c>
    </row>
    <row r="83" spans="1:9" x14ac:dyDescent="0.2">
      <c r="A83" s="4">
        <v>39143</v>
      </c>
      <c r="B83" s="4"/>
      <c r="C83" s="1">
        <v>67361</v>
      </c>
      <c r="D83" s="74"/>
      <c r="E83" s="1"/>
      <c r="F83" s="1">
        <v>2711</v>
      </c>
      <c r="G83" s="1">
        <v>22251</v>
      </c>
      <c r="H83" s="837"/>
      <c r="I83" s="826">
        <v>0.88</v>
      </c>
    </row>
    <row r="84" spans="1:9" x14ac:dyDescent="0.2">
      <c r="A84" s="4"/>
      <c r="B84" s="4"/>
      <c r="C84" s="36" t="s">
        <v>50</v>
      </c>
      <c r="D84" s="199"/>
      <c r="E84" s="1"/>
      <c r="F84" s="1"/>
      <c r="G84" s="1"/>
      <c r="H84" s="837"/>
      <c r="I84" s="826"/>
    </row>
    <row r="85" spans="1:9" x14ac:dyDescent="0.2">
      <c r="A85" s="4">
        <v>39185</v>
      </c>
      <c r="B85" s="4"/>
      <c r="C85" s="1">
        <v>56889</v>
      </c>
      <c r="D85" s="74"/>
      <c r="E85" s="1"/>
      <c r="F85" s="1">
        <v>2731</v>
      </c>
      <c r="G85" s="1">
        <v>22270</v>
      </c>
      <c r="H85" s="837"/>
      <c r="I85" s="826">
        <v>0.8</v>
      </c>
    </row>
    <row r="86" spans="1:9" x14ac:dyDescent="0.2">
      <c r="A86" s="4">
        <v>39204</v>
      </c>
      <c r="B86" s="4"/>
      <c r="C86" s="1" t="s">
        <v>51</v>
      </c>
      <c r="D86" s="74"/>
      <c r="E86" s="1"/>
      <c r="F86" s="1">
        <v>2734</v>
      </c>
      <c r="G86" s="1">
        <v>22272</v>
      </c>
      <c r="H86" s="837"/>
      <c r="I86" s="826">
        <v>0.77</v>
      </c>
    </row>
    <row r="87" spans="1:9" x14ac:dyDescent="0.2">
      <c r="A87" s="4">
        <v>39245</v>
      </c>
      <c r="B87" s="4"/>
      <c r="C87" s="1">
        <v>57239</v>
      </c>
      <c r="D87" s="74"/>
      <c r="E87" s="1">
        <v>51113</v>
      </c>
      <c r="F87" s="1" t="s">
        <v>38</v>
      </c>
      <c r="H87" s="837"/>
      <c r="I87" s="826"/>
    </row>
    <row r="88" spans="1:9" x14ac:dyDescent="0.2">
      <c r="A88" s="4">
        <v>39273</v>
      </c>
      <c r="B88" s="4"/>
      <c r="C88" s="1">
        <v>57390</v>
      </c>
      <c r="D88" s="74"/>
      <c r="E88" s="1">
        <v>51308</v>
      </c>
      <c r="F88" s="1">
        <v>2740</v>
      </c>
      <c r="G88" s="1">
        <v>22274</v>
      </c>
      <c r="H88" s="837" t="s">
        <v>43</v>
      </c>
      <c r="I88" s="826">
        <v>0.6</v>
      </c>
    </row>
    <row r="89" spans="1:9" x14ac:dyDescent="0.2">
      <c r="A89" s="4">
        <v>39295</v>
      </c>
      <c r="B89" s="4"/>
      <c r="C89" s="1">
        <v>57554</v>
      </c>
      <c r="D89" s="74"/>
      <c r="E89" s="1">
        <v>51527</v>
      </c>
      <c r="F89" s="1">
        <v>2745</v>
      </c>
      <c r="G89" s="1">
        <v>22279</v>
      </c>
      <c r="H89" s="837" t="s">
        <v>43</v>
      </c>
      <c r="I89" s="826">
        <v>0.6</v>
      </c>
    </row>
    <row r="90" spans="1:9" x14ac:dyDescent="0.2">
      <c r="A90" s="4">
        <v>39328</v>
      </c>
      <c r="B90" s="4"/>
      <c r="C90" s="1">
        <v>57658</v>
      </c>
      <c r="D90" s="74"/>
      <c r="E90" s="1">
        <v>51853</v>
      </c>
      <c r="F90" s="1">
        <v>2754</v>
      </c>
      <c r="G90" s="1">
        <v>22291</v>
      </c>
      <c r="H90" s="837"/>
      <c r="I90" s="826">
        <v>0.6</v>
      </c>
    </row>
    <row r="91" spans="1:9" x14ac:dyDescent="0.2">
      <c r="A91" s="4">
        <v>39356</v>
      </c>
      <c r="B91" s="4"/>
      <c r="C91" s="1">
        <v>57870</v>
      </c>
      <c r="D91" s="74"/>
      <c r="E91" s="1">
        <v>52144</v>
      </c>
      <c r="F91" s="1">
        <v>2755</v>
      </c>
      <c r="G91" s="1">
        <v>22291</v>
      </c>
      <c r="H91" s="837"/>
      <c r="I91" s="826">
        <v>0.6</v>
      </c>
    </row>
    <row r="92" spans="1:9" x14ac:dyDescent="0.2">
      <c r="A92" s="15"/>
      <c r="B92" s="15"/>
      <c r="C92" s="14"/>
      <c r="D92" s="74"/>
      <c r="E92" s="14"/>
      <c r="F92" s="14"/>
      <c r="G92" s="14"/>
      <c r="H92" s="837"/>
      <c r="I92" s="830"/>
    </row>
    <row r="93" spans="1:9" x14ac:dyDescent="0.2">
      <c r="A93" s="68" t="s">
        <v>80</v>
      </c>
      <c r="B93" s="68"/>
      <c r="C93" s="69" t="s">
        <v>81</v>
      </c>
      <c r="D93" s="200"/>
      <c r="E93" s="69" t="s">
        <v>82</v>
      </c>
      <c r="F93" s="70" t="s">
        <v>45</v>
      </c>
      <c r="G93" s="71" t="s">
        <v>83</v>
      </c>
      <c r="H93" s="837"/>
      <c r="I93" s="830"/>
    </row>
    <row r="94" spans="1:9" x14ac:dyDescent="0.2">
      <c r="A94" s="15"/>
      <c r="B94" s="15"/>
      <c r="C94" s="14"/>
      <c r="D94" s="74"/>
      <c r="E94" s="14"/>
      <c r="F94" s="72" t="s">
        <v>46</v>
      </c>
      <c r="G94" s="72" t="s">
        <v>47</v>
      </c>
      <c r="H94" s="837"/>
      <c r="I94" s="830"/>
    </row>
    <row r="95" spans="1:9" x14ac:dyDescent="0.2">
      <c r="A95" s="67"/>
      <c r="B95" s="67"/>
      <c r="C95" s="1"/>
      <c r="D95" s="74"/>
      <c r="E95" s="69"/>
      <c r="F95" s="72" t="s">
        <v>48</v>
      </c>
      <c r="G95" s="72" t="s">
        <v>49</v>
      </c>
      <c r="H95" s="878"/>
      <c r="I95" s="831"/>
    </row>
    <row r="96" spans="1:9" x14ac:dyDescent="0.2">
      <c r="A96" s="4">
        <v>39389</v>
      </c>
      <c r="B96" s="4"/>
      <c r="C96" s="1">
        <v>58164</v>
      </c>
      <c r="D96" s="74"/>
      <c r="E96" s="1">
        <v>52521</v>
      </c>
      <c r="F96" s="46">
        <v>104534</v>
      </c>
      <c r="G96" s="46">
        <v>178213</v>
      </c>
      <c r="H96" s="837"/>
      <c r="I96" s="826">
        <v>0.55000000000000004</v>
      </c>
    </row>
    <row r="97" spans="1:18" x14ac:dyDescent="0.2">
      <c r="A97" s="4">
        <v>39416</v>
      </c>
      <c r="B97" s="4"/>
      <c r="C97" s="1">
        <v>58429</v>
      </c>
      <c r="D97" s="74"/>
      <c r="E97" s="1">
        <v>52870</v>
      </c>
      <c r="F97" s="1">
        <v>104539</v>
      </c>
      <c r="G97" s="1">
        <v>178216</v>
      </c>
      <c r="H97" s="837" t="s">
        <v>173</v>
      </c>
      <c r="I97" s="826">
        <v>0.5</v>
      </c>
    </row>
    <row r="98" spans="1:18" x14ac:dyDescent="0.2">
      <c r="A98" s="4">
        <v>39449</v>
      </c>
      <c r="B98" s="4"/>
      <c r="C98" s="1">
        <v>58990</v>
      </c>
      <c r="D98" s="74"/>
      <c r="E98" s="1">
        <v>53315</v>
      </c>
      <c r="F98" s="1">
        <v>104545</v>
      </c>
      <c r="G98" s="1">
        <v>178220</v>
      </c>
      <c r="H98" s="837" t="s">
        <v>174</v>
      </c>
      <c r="I98" s="826">
        <v>0.25</v>
      </c>
    </row>
    <row r="99" spans="1:18" x14ac:dyDescent="0.2">
      <c r="A99" s="4"/>
      <c r="B99" s="4"/>
      <c r="C99" s="1"/>
      <c r="D99" s="74"/>
      <c r="E99" s="1"/>
      <c r="F99" s="1"/>
      <c r="G99" s="1"/>
      <c r="H99" s="877"/>
      <c r="I99" s="828"/>
    </row>
    <row r="100" spans="1:18" x14ac:dyDescent="0.2">
      <c r="A100" s="866">
        <v>2007</v>
      </c>
      <c r="B100" s="866"/>
      <c r="C100" s="867"/>
      <c r="D100" s="869">
        <v>3051</v>
      </c>
      <c r="E100" s="870"/>
      <c r="F100" s="870" t="s">
        <v>41</v>
      </c>
      <c r="G100" s="870" t="s">
        <v>52</v>
      </c>
      <c r="H100" s="917"/>
      <c r="I100" s="871"/>
      <c r="J100" s="844"/>
      <c r="K100" s="844"/>
      <c r="L100" s="845"/>
      <c r="M100" s="845"/>
      <c r="N100" s="844"/>
      <c r="O100" s="844"/>
      <c r="P100" s="922"/>
      <c r="Q100" s="870"/>
      <c r="R100" s="870"/>
    </row>
    <row r="101" spans="1:18" x14ac:dyDescent="0.2">
      <c r="A101" s="4">
        <v>39478</v>
      </c>
      <c r="B101" s="120" t="s">
        <v>88</v>
      </c>
      <c r="C101" s="1">
        <v>59298</v>
      </c>
      <c r="D101" s="146">
        <v>308</v>
      </c>
      <c r="E101" s="1">
        <v>53678</v>
      </c>
      <c r="F101" s="1">
        <v>104355</v>
      </c>
      <c r="G101" s="1">
        <v>178228</v>
      </c>
      <c r="H101" s="837" t="s">
        <v>54</v>
      </c>
      <c r="I101" s="826">
        <v>0.8</v>
      </c>
    </row>
    <row r="102" spans="1:18" x14ac:dyDescent="0.2">
      <c r="A102" s="4">
        <v>39506</v>
      </c>
      <c r="B102" s="120" t="s">
        <v>89</v>
      </c>
      <c r="C102" s="1">
        <v>59526</v>
      </c>
      <c r="D102" s="146">
        <f>(C102-C101)</f>
        <v>228</v>
      </c>
      <c r="E102" s="1">
        <v>54028</v>
      </c>
      <c r="F102" s="1">
        <v>104560</v>
      </c>
      <c r="G102" s="1">
        <v>178228</v>
      </c>
      <c r="H102" s="837" t="s">
        <v>56</v>
      </c>
      <c r="I102" s="826">
        <v>0.65</v>
      </c>
    </row>
    <row r="103" spans="1:18" x14ac:dyDescent="0.2">
      <c r="A103" s="4">
        <v>39539</v>
      </c>
      <c r="B103" s="120" t="s">
        <v>90</v>
      </c>
      <c r="C103" s="1">
        <v>59792</v>
      </c>
      <c r="D103" s="146">
        <f t="shared" ref="D103:D112" si="0">(C103-C102)</f>
        <v>266</v>
      </c>
      <c r="E103" s="1">
        <v>54402</v>
      </c>
      <c r="F103" s="1">
        <v>104570</v>
      </c>
      <c r="G103" s="1">
        <v>178235</v>
      </c>
      <c r="H103" s="837" t="s">
        <v>57</v>
      </c>
      <c r="I103" s="826">
        <v>0.53</v>
      </c>
    </row>
    <row r="104" spans="1:18" x14ac:dyDescent="0.2">
      <c r="A104" s="4">
        <v>39567</v>
      </c>
      <c r="B104" s="120" t="s">
        <v>91</v>
      </c>
      <c r="C104" s="1">
        <v>60010</v>
      </c>
      <c r="D104" s="146">
        <f t="shared" si="0"/>
        <v>218</v>
      </c>
      <c r="E104" s="1">
        <v>54704</v>
      </c>
      <c r="F104" s="1">
        <v>104575</v>
      </c>
      <c r="G104" s="1">
        <v>178240</v>
      </c>
      <c r="H104" s="837" t="s">
        <v>79</v>
      </c>
      <c r="I104" s="826">
        <v>0.5</v>
      </c>
    </row>
    <row r="105" spans="1:18" x14ac:dyDescent="0.2">
      <c r="A105" s="4">
        <v>39602</v>
      </c>
      <c r="B105" s="120" t="s">
        <v>92</v>
      </c>
      <c r="C105" s="1">
        <v>60180</v>
      </c>
      <c r="D105" s="146">
        <f t="shared" si="0"/>
        <v>170</v>
      </c>
      <c r="E105" s="1">
        <v>55018</v>
      </c>
      <c r="F105" s="1">
        <v>104579</v>
      </c>
      <c r="G105" s="1">
        <v>178243</v>
      </c>
      <c r="H105" s="837" t="s">
        <v>84</v>
      </c>
      <c r="I105" s="826">
        <v>0.47</v>
      </c>
    </row>
    <row r="106" spans="1:18" x14ac:dyDescent="0.2">
      <c r="A106" s="4">
        <v>39629</v>
      </c>
      <c r="B106" s="120" t="s">
        <v>93</v>
      </c>
      <c r="C106" s="1">
        <v>60340</v>
      </c>
      <c r="D106" s="146">
        <f t="shared" si="0"/>
        <v>160</v>
      </c>
      <c r="E106" s="1">
        <v>55235</v>
      </c>
      <c r="F106" s="1">
        <v>104580</v>
      </c>
      <c r="G106" s="1">
        <v>178243</v>
      </c>
      <c r="H106" s="837" t="s">
        <v>84</v>
      </c>
      <c r="I106" s="826">
        <v>0.47</v>
      </c>
    </row>
    <row r="107" spans="1:18" x14ac:dyDescent="0.2">
      <c r="A107" s="4">
        <v>39660</v>
      </c>
      <c r="B107" s="121" t="s">
        <v>94</v>
      </c>
      <c r="C107" s="1">
        <v>60526</v>
      </c>
      <c r="D107" s="146">
        <f t="shared" si="0"/>
        <v>186</v>
      </c>
      <c r="E107" s="1">
        <v>55496</v>
      </c>
      <c r="F107" s="1">
        <v>104583</v>
      </c>
      <c r="G107" s="1">
        <v>178243</v>
      </c>
      <c r="H107" s="837" t="s">
        <v>86</v>
      </c>
      <c r="I107" s="826">
        <v>0.46</v>
      </c>
      <c r="J107" s="839"/>
    </row>
    <row r="108" spans="1:18" x14ac:dyDescent="0.2">
      <c r="A108" s="4">
        <v>39692</v>
      </c>
      <c r="B108" s="121" t="s">
        <v>95</v>
      </c>
      <c r="C108" s="1">
        <v>60600</v>
      </c>
      <c r="D108" s="146">
        <f t="shared" si="0"/>
        <v>74</v>
      </c>
      <c r="E108" s="1">
        <v>55775</v>
      </c>
      <c r="F108" s="1">
        <v>104583</v>
      </c>
      <c r="G108" s="1">
        <v>178243</v>
      </c>
      <c r="H108" s="837" t="s">
        <v>86</v>
      </c>
      <c r="I108" s="826">
        <v>0.46</v>
      </c>
      <c r="J108" s="840"/>
    </row>
    <row r="109" spans="1:18" x14ac:dyDescent="0.2">
      <c r="A109" s="4">
        <v>39715</v>
      </c>
      <c r="B109" s="121" t="s">
        <v>96</v>
      </c>
      <c r="C109" s="1">
        <v>60728</v>
      </c>
      <c r="D109" s="146">
        <f t="shared" si="0"/>
        <v>128</v>
      </c>
      <c r="E109" s="1">
        <v>55983</v>
      </c>
      <c r="F109" s="1">
        <v>104585</v>
      </c>
      <c r="G109" s="1">
        <v>178244</v>
      </c>
      <c r="H109" s="837" t="s">
        <v>86</v>
      </c>
      <c r="I109" s="826">
        <v>0.46</v>
      </c>
    </row>
    <row r="110" spans="1:18" x14ac:dyDescent="0.2">
      <c r="A110" s="4">
        <v>39755</v>
      </c>
      <c r="B110" s="121" t="s">
        <v>97</v>
      </c>
      <c r="C110" s="1">
        <v>60982</v>
      </c>
      <c r="D110" s="146">
        <f t="shared" si="0"/>
        <v>254</v>
      </c>
      <c r="E110" s="1">
        <v>56401</v>
      </c>
      <c r="F110" s="1">
        <v>104588</v>
      </c>
      <c r="G110" s="1">
        <v>178244</v>
      </c>
      <c r="H110" s="837" t="s">
        <v>119</v>
      </c>
      <c r="I110" s="826">
        <v>0.45</v>
      </c>
    </row>
    <row r="111" spans="1:18" x14ac:dyDescent="0.2">
      <c r="A111" s="4">
        <v>39784</v>
      </c>
      <c r="B111" s="120" t="s">
        <v>98</v>
      </c>
      <c r="C111" s="1">
        <v>61236</v>
      </c>
      <c r="D111" s="146">
        <f t="shared" si="0"/>
        <v>254</v>
      </c>
      <c r="E111" s="1">
        <v>56730</v>
      </c>
      <c r="F111" s="1">
        <v>104591</v>
      </c>
      <c r="G111" s="1">
        <v>178242</v>
      </c>
      <c r="H111" s="837" t="s">
        <v>121</v>
      </c>
      <c r="I111" s="826">
        <v>0.4</v>
      </c>
    </row>
    <row r="112" spans="1:18" x14ac:dyDescent="0.2">
      <c r="A112" s="4">
        <v>39818</v>
      </c>
      <c r="B112" s="120" t="s">
        <v>99</v>
      </c>
      <c r="C112" s="1">
        <v>61637</v>
      </c>
      <c r="D112" s="146">
        <f t="shared" si="0"/>
        <v>401</v>
      </c>
      <c r="E112" s="1">
        <v>57146</v>
      </c>
      <c r="F112" s="1">
        <v>104598</v>
      </c>
      <c r="G112" s="1">
        <v>178244</v>
      </c>
      <c r="H112" s="837" t="s">
        <v>124</v>
      </c>
      <c r="I112" s="826">
        <v>0.3</v>
      </c>
    </row>
    <row r="113" spans="1:18" x14ac:dyDescent="0.2">
      <c r="A113" s="866" t="s">
        <v>123</v>
      </c>
      <c r="B113" s="866"/>
      <c r="C113" s="867"/>
      <c r="D113" s="864">
        <f>SUM(D101:D112)</f>
        <v>2647</v>
      </c>
      <c r="E113" s="844"/>
      <c r="F113" s="864">
        <f>F112-F98</f>
        <v>53</v>
      </c>
      <c r="G113" s="864">
        <f>G112-G98</f>
        <v>24</v>
      </c>
      <c r="H113" s="916"/>
      <c r="I113" s="868"/>
      <c r="J113" s="844"/>
      <c r="K113" s="844"/>
      <c r="L113" s="845"/>
      <c r="M113" s="845"/>
      <c r="N113" s="844"/>
      <c r="O113" s="844"/>
      <c r="P113" s="922"/>
      <c r="Q113" s="870"/>
      <c r="R113" s="870"/>
    </row>
    <row r="114" spans="1:18" x14ac:dyDescent="0.2">
      <c r="A114" s="4">
        <v>39846</v>
      </c>
      <c r="B114" s="120" t="s">
        <v>88</v>
      </c>
      <c r="C114" s="1">
        <v>61876</v>
      </c>
      <c r="D114" s="146">
        <f>C114-C112</f>
        <v>239</v>
      </c>
      <c r="E114" s="1">
        <v>57488</v>
      </c>
      <c r="F114" s="1">
        <v>104600</v>
      </c>
      <c r="G114" s="1">
        <v>178244</v>
      </c>
      <c r="H114" s="837" t="s">
        <v>142</v>
      </c>
      <c r="I114" s="826">
        <v>0.75</v>
      </c>
      <c r="Q114" s="891" t="s">
        <v>135</v>
      </c>
    </row>
    <row r="115" spans="1:18" x14ac:dyDescent="0.2">
      <c r="A115" s="4">
        <v>39874</v>
      </c>
      <c r="B115" s="120" t="s">
        <v>89</v>
      </c>
      <c r="C115" s="1">
        <v>62094</v>
      </c>
      <c r="D115" s="146">
        <f t="shared" ref="D115:D125" si="1">(C115-C114)</f>
        <v>218</v>
      </c>
      <c r="E115" s="1">
        <v>57814</v>
      </c>
      <c r="F115" s="1">
        <v>104602</v>
      </c>
      <c r="G115" s="1">
        <v>178244</v>
      </c>
      <c r="H115" s="837" t="s">
        <v>152</v>
      </c>
      <c r="I115" s="826">
        <v>0.65</v>
      </c>
    </row>
    <row r="116" spans="1:18" x14ac:dyDescent="0.2">
      <c r="A116" s="4">
        <v>39904</v>
      </c>
      <c r="B116" s="120" t="s">
        <v>90</v>
      </c>
      <c r="C116" s="1">
        <v>62318</v>
      </c>
      <c r="D116" s="146">
        <f t="shared" si="1"/>
        <v>224</v>
      </c>
      <c r="E116" s="1">
        <v>58122</v>
      </c>
      <c r="F116" s="1">
        <v>104606</v>
      </c>
      <c r="G116" s="1">
        <v>178244</v>
      </c>
      <c r="H116" s="837" t="s">
        <v>153</v>
      </c>
      <c r="I116" s="826">
        <v>0.51</v>
      </c>
    </row>
    <row r="117" spans="1:18" x14ac:dyDescent="0.2">
      <c r="A117" s="4">
        <v>39937</v>
      </c>
      <c r="B117" s="120" t="s">
        <v>91</v>
      </c>
      <c r="C117" s="1">
        <v>62478</v>
      </c>
      <c r="D117" s="146">
        <f t="shared" si="1"/>
        <v>160</v>
      </c>
      <c r="E117" s="1">
        <v>58456</v>
      </c>
      <c r="F117" s="1">
        <v>104608</v>
      </c>
      <c r="G117" s="1">
        <v>178244</v>
      </c>
      <c r="H117" s="837" t="s">
        <v>119</v>
      </c>
      <c r="I117" s="826">
        <v>0.44</v>
      </c>
    </row>
    <row r="118" spans="1:18" x14ac:dyDescent="0.2">
      <c r="A118" s="4">
        <v>39966</v>
      </c>
      <c r="B118" s="120" t="s">
        <v>92</v>
      </c>
      <c r="C118" s="1">
        <v>62651</v>
      </c>
      <c r="D118" s="146">
        <f t="shared" si="1"/>
        <v>173</v>
      </c>
      <c r="E118" s="1">
        <v>58708</v>
      </c>
      <c r="F118" s="1">
        <v>104611</v>
      </c>
      <c r="G118" s="1">
        <v>178245</v>
      </c>
      <c r="H118" s="837" t="s">
        <v>156</v>
      </c>
      <c r="I118" s="826">
        <v>0.42</v>
      </c>
    </row>
    <row r="119" spans="1:18" x14ac:dyDescent="0.2">
      <c r="A119" s="4">
        <v>39997</v>
      </c>
      <c r="B119" s="120" t="s">
        <v>93</v>
      </c>
      <c r="C119" s="1">
        <v>62809</v>
      </c>
      <c r="D119" s="146">
        <f t="shared" si="1"/>
        <v>158</v>
      </c>
      <c r="E119" s="1">
        <v>58954</v>
      </c>
      <c r="F119" s="1">
        <v>104615</v>
      </c>
      <c r="G119" s="1">
        <v>178245</v>
      </c>
      <c r="H119" s="837" t="s">
        <v>156</v>
      </c>
      <c r="I119" s="826">
        <v>0.42</v>
      </c>
    </row>
    <row r="120" spans="1:18" x14ac:dyDescent="0.2">
      <c r="A120" s="4">
        <v>40028</v>
      </c>
      <c r="B120" s="121" t="s">
        <v>94</v>
      </c>
      <c r="C120" s="1">
        <v>62979</v>
      </c>
      <c r="D120" s="146">
        <f t="shared" si="1"/>
        <v>170</v>
      </c>
      <c r="E120" s="1">
        <v>59215</v>
      </c>
      <c r="F120" s="1">
        <v>104616</v>
      </c>
      <c r="G120" s="1">
        <v>178245</v>
      </c>
      <c r="H120" s="837" t="s">
        <v>156</v>
      </c>
      <c r="I120" s="832">
        <v>0.42</v>
      </c>
      <c r="J120" s="841">
        <v>12.7</v>
      </c>
      <c r="K120" s="848"/>
      <c r="L120" s="905"/>
      <c r="M120" s="905"/>
      <c r="N120" s="835"/>
      <c r="O120" s="835"/>
      <c r="P120" s="923"/>
    </row>
    <row r="121" spans="1:18" x14ac:dyDescent="0.2">
      <c r="A121" s="4">
        <v>40058</v>
      </c>
      <c r="B121" s="121" t="s">
        <v>95</v>
      </c>
      <c r="C121" s="1">
        <v>63063</v>
      </c>
      <c r="D121" s="146">
        <f t="shared" si="1"/>
        <v>84</v>
      </c>
      <c r="E121" s="1">
        <v>59440</v>
      </c>
      <c r="F121" s="1">
        <v>104618</v>
      </c>
      <c r="G121" s="1">
        <v>178245</v>
      </c>
      <c r="H121" s="879" t="s">
        <v>175</v>
      </c>
      <c r="I121" s="832">
        <v>0.4</v>
      </c>
      <c r="J121" s="841">
        <v>34.17</v>
      </c>
      <c r="K121" s="848">
        <f>J121-J120</f>
        <v>21.470000000000002</v>
      </c>
      <c r="L121" s="905"/>
      <c r="M121" s="905"/>
      <c r="N121" s="835">
        <f>K121*10</f>
        <v>214.70000000000002</v>
      </c>
      <c r="O121" s="835"/>
      <c r="P121" s="923"/>
    </row>
    <row r="122" spans="1:18" x14ac:dyDescent="0.2">
      <c r="A122" s="4">
        <v>40088</v>
      </c>
      <c r="B122" s="121" t="s">
        <v>96</v>
      </c>
      <c r="C122" s="1">
        <v>63239</v>
      </c>
      <c r="D122" s="146">
        <f t="shared" si="1"/>
        <v>176</v>
      </c>
      <c r="E122" s="1">
        <v>59680</v>
      </c>
      <c r="F122" s="1">
        <v>104623</v>
      </c>
      <c r="G122" s="1">
        <v>178246</v>
      </c>
      <c r="H122" s="880" t="s">
        <v>176</v>
      </c>
      <c r="I122" s="826">
        <v>0.75</v>
      </c>
      <c r="J122" s="841">
        <v>84.39</v>
      </c>
      <c r="K122" s="848">
        <f>J122-J121</f>
        <v>50.22</v>
      </c>
      <c r="L122" s="905"/>
      <c r="M122" s="905"/>
      <c r="N122" s="835">
        <f>K122*10</f>
        <v>502.2</v>
      </c>
      <c r="O122" s="835"/>
      <c r="P122" s="923"/>
    </row>
    <row r="123" spans="1:18" x14ac:dyDescent="0.2">
      <c r="A123" s="4">
        <v>40119</v>
      </c>
      <c r="B123" s="121" t="s">
        <v>97</v>
      </c>
      <c r="C123" s="1">
        <v>63445</v>
      </c>
      <c r="D123" s="146">
        <f t="shared" si="1"/>
        <v>206</v>
      </c>
      <c r="E123" s="1">
        <v>59992</v>
      </c>
      <c r="F123" s="1">
        <v>104634</v>
      </c>
      <c r="G123" s="1">
        <v>178254</v>
      </c>
      <c r="H123" s="880" t="s">
        <v>178</v>
      </c>
      <c r="I123" s="826">
        <v>0.73</v>
      </c>
      <c r="J123" s="841">
        <v>336.14</v>
      </c>
      <c r="K123" s="848">
        <f>J123-J122</f>
        <v>251.75</v>
      </c>
      <c r="L123" s="905"/>
      <c r="M123" s="905"/>
      <c r="N123" s="835">
        <f>K123*10</f>
        <v>2517.5</v>
      </c>
      <c r="O123" s="835"/>
      <c r="P123" s="923"/>
      <c r="Q123" s="891" t="s">
        <v>185</v>
      </c>
    </row>
    <row r="124" spans="1:18" x14ac:dyDescent="0.2">
      <c r="A124" s="4">
        <v>40148</v>
      </c>
      <c r="B124" s="120" t="s">
        <v>98</v>
      </c>
      <c r="C124" s="1">
        <v>63733</v>
      </c>
      <c r="D124" s="146">
        <f t="shared" si="1"/>
        <v>288</v>
      </c>
      <c r="E124" s="1">
        <v>60349</v>
      </c>
      <c r="F124" s="1">
        <v>104647</v>
      </c>
      <c r="G124" s="1">
        <v>178258</v>
      </c>
      <c r="H124" s="880" t="s">
        <v>184</v>
      </c>
      <c r="I124" s="826">
        <v>0.62</v>
      </c>
      <c r="J124" s="841">
        <v>669.62</v>
      </c>
      <c r="K124" s="848">
        <f>J124-J123</f>
        <v>333.48</v>
      </c>
      <c r="L124" s="905"/>
      <c r="M124" s="905"/>
      <c r="N124" s="835">
        <f>K124*10</f>
        <v>3334.8</v>
      </c>
      <c r="O124" s="835"/>
      <c r="P124" s="923"/>
    </row>
    <row r="125" spans="1:18" x14ac:dyDescent="0.2">
      <c r="A125" s="4">
        <v>40177</v>
      </c>
      <c r="B125" s="120" t="s">
        <v>99</v>
      </c>
      <c r="C125" s="1">
        <v>64140</v>
      </c>
      <c r="D125" s="146">
        <f t="shared" si="1"/>
        <v>407</v>
      </c>
      <c r="E125" s="1">
        <v>60700</v>
      </c>
      <c r="F125" s="1">
        <v>104659</v>
      </c>
      <c r="G125" s="1">
        <v>178266</v>
      </c>
      <c r="H125" s="880" t="s">
        <v>57</v>
      </c>
      <c r="I125" s="826">
        <v>0.53</v>
      </c>
      <c r="J125" s="841">
        <v>1175.5899999999999</v>
      </c>
      <c r="K125" s="848">
        <f>J125-J124</f>
        <v>505.96999999999991</v>
      </c>
      <c r="L125" s="905"/>
      <c r="M125" s="905"/>
      <c r="N125" s="835">
        <f>K125*10</f>
        <v>5059.6999999999989</v>
      </c>
      <c r="O125" s="835"/>
      <c r="P125" s="923"/>
    </row>
    <row r="126" spans="1:18" x14ac:dyDescent="0.2">
      <c r="A126" s="866">
        <v>2009</v>
      </c>
      <c r="B126" s="844"/>
      <c r="C126" s="863"/>
      <c r="D126" s="864">
        <f>SUM(D114:D125)</f>
        <v>2503</v>
      </c>
      <c r="E126" s="865"/>
      <c r="F126" s="864">
        <f>F125-F112</f>
        <v>61</v>
      </c>
      <c r="G126" s="864">
        <f>G125-G112</f>
        <v>22</v>
      </c>
      <c r="H126" s="844"/>
      <c r="I126" s="844"/>
      <c r="J126" s="860"/>
      <c r="K126" s="845">
        <f>SUM(K120:K125)</f>
        <v>1162.8899999999999</v>
      </c>
      <c r="L126" s="845"/>
      <c r="M126" s="845"/>
      <c r="N126" s="861" t="s">
        <v>196</v>
      </c>
      <c r="O126" s="861"/>
      <c r="P126" s="924"/>
      <c r="Q126" s="870"/>
      <c r="R126" s="870"/>
    </row>
    <row r="127" spans="1:18" x14ac:dyDescent="0.2">
      <c r="A127" s="4">
        <v>40210</v>
      </c>
      <c r="B127" s="120" t="s">
        <v>88</v>
      </c>
      <c r="C127" s="1">
        <v>64423</v>
      </c>
      <c r="D127" s="146">
        <f>C127-C125</f>
        <v>283</v>
      </c>
      <c r="E127" s="1">
        <v>61101</v>
      </c>
      <c r="F127" s="1">
        <v>104667</v>
      </c>
      <c r="G127" s="1">
        <v>178273</v>
      </c>
      <c r="H127" s="836" t="s">
        <v>212</v>
      </c>
      <c r="I127" s="832">
        <v>0.36</v>
      </c>
      <c r="J127" s="841">
        <v>2007.35</v>
      </c>
      <c r="K127" s="848">
        <f>J127-J125</f>
        <v>831.76</v>
      </c>
      <c r="L127" s="905"/>
      <c r="M127" s="905"/>
      <c r="N127" s="835">
        <f t="shared" ref="N127:N151" si="2">K127*10</f>
        <v>8317.6</v>
      </c>
      <c r="O127" s="835"/>
      <c r="P127" s="923"/>
    </row>
    <row r="128" spans="1:18" x14ac:dyDescent="0.2">
      <c r="A128" s="4">
        <v>40238</v>
      </c>
      <c r="B128" s="120" t="s">
        <v>89</v>
      </c>
      <c r="C128" s="1">
        <v>64634</v>
      </c>
      <c r="D128" s="146">
        <f t="shared" ref="D128:D138" si="3">(C128-C127)</f>
        <v>211</v>
      </c>
      <c r="E128" s="1">
        <v>61416</v>
      </c>
      <c r="F128" s="1">
        <v>104678</v>
      </c>
      <c r="G128" s="1">
        <v>178286</v>
      </c>
      <c r="H128" s="836" t="s">
        <v>221</v>
      </c>
      <c r="I128" s="832">
        <v>0.85</v>
      </c>
      <c r="J128" s="841">
        <v>2642</v>
      </c>
      <c r="K128" s="848">
        <f t="shared" ref="K128:K138" si="4">J128-J127</f>
        <v>634.65000000000009</v>
      </c>
      <c r="L128" s="905"/>
      <c r="M128" s="905"/>
      <c r="N128" s="835">
        <f t="shared" si="2"/>
        <v>6346.5000000000009</v>
      </c>
      <c r="O128" s="835"/>
      <c r="P128" s="923"/>
      <c r="Q128" s="891" t="s">
        <v>220</v>
      </c>
    </row>
    <row r="129" spans="1:18" x14ac:dyDescent="0.2">
      <c r="A129" s="4">
        <v>40269</v>
      </c>
      <c r="B129" s="120" t="s">
        <v>90</v>
      </c>
      <c r="C129" s="1">
        <v>64850</v>
      </c>
      <c r="D129" s="146">
        <f t="shared" si="3"/>
        <v>216</v>
      </c>
      <c r="E129" s="1">
        <v>61751</v>
      </c>
      <c r="F129" s="1">
        <v>104687</v>
      </c>
      <c r="G129" s="1">
        <v>178292</v>
      </c>
      <c r="H129" s="836" t="s">
        <v>176</v>
      </c>
      <c r="I129" s="832">
        <v>0.76</v>
      </c>
      <c r="J129" s="841">
        <v>3162</v>
      </c>
      <c r="K129" s="848">
        <f t="shared" si="4"/>
        <v>520</v>
      </c>
      <c r="L129" s="905"/>
      <c r="M129" s="905"/>
      <c r="N129" s="835">
        <f t="shared" si="2"/>
        <v>5200</v>
      </c>
      <c r="O129" s="835"/>
      <c r="P129" s="923"/>
    </row>
    <row r="130" spans="1:18" x14ac:dyDescent="0.2">
      <c r="A130" s="4">
        <v>40298</v>
      </c>
      <c r="B130" s="120" t="s">
        <v>91</v>
      </c>
      <c r="C130" s="1">
        <v>65011</v>
      </c>
      <c r="D130" s="146">
        <f t="shared" si="3"/>
        <v>161</v>
      </c>
      <c r="E130" s="1">
        <v>62030</v>
      </c>
      <c r="F130" s="1">
        <v>104695</v>
      </c>
      <c r="G130" s="1">
        <v>178298</v>
      </c>
      <c r="H130" s="836" t="s">
        <v>233</v>
      </c>
      <c r="I130" s="832">
        <v>0.7</v>
      </c>
      <c r="J130" s="841">
        <v>3373.85</v>
      </c>
      <c r="K130" s="848">
        <f t="shared" si="4"/>
        <v>211.84999999999991</v>
      </c>
      <c r="L130" s="905"/>
      <c r="M130" s="905"/>
      <c r="N130" s="835">
        <f t="shared" si="2"/>
        <v>2118.4999999999991</v>
      </c>
      <c r="O130" s="835"/>
      <c r="P130" s="923"/>
    </row>
    <row r="131" spans="1:18" x14ac:dyDescent="0.2">
      <c r="A131" s="4">
        <v>40326</v>
      </c>
      <c r="B131" s="120" t="s">
        <v>92</v>
      </c>
      <c r="C131" s="1">
        <v>65242</v>
      </c>
      <c r="D131" s="146">
        <f t="shared" si="3"/>
        <v>231</v>
      </c>
      <c r="E131" s="1">
        <v>62285</v>
      </c>
      <c r="F131" s="1">
        <v>104700</v>
      </c>
      <c r="G131" s="1">
        <v>178303</v>
      </c>
      <c r="H131" s="836" t="s">
        <v>234</v>
      </c>
      <c r="I131" s="832">
        <v>0.66</v>
      </c>
      <c r="J131" s="841">
        <v>3520</v>
      </c>
      <c r="K131" s="848">
        <f t="shared" si="4"/>
        <v>146.15000000000009</v>
      </c>
      <c r="L131" s="905"/>
      <c r="M131" s="905"/>
      <c r="N131" s="835">
        <f t="shared" si="2"/>
        <v>1461.5000000000009</v>
      </c>
      <c r="O131" s="835"/>
      <c r="P131" s="923"/>
    </row>
    <row r="132" spans="1:18" x14ac:dyDescent="0.2">
      <c r="A132" s="4">
        <v>40360</v>
      </c>
      <c r="B132" s="120" t="s">
        <v>93</v>
      </c>
      <c r="C132" s="1">
        <v>65437</v>
      </c>
      <c r="D132" s="146">
        <f t="shared" si="3"/>
        <v>195</v>
      </c>
      <c r="E132" s="1">
        <v>62551</v>
      </c>
      <c r="F132" s="1">
        <v>104706</v>
      </c>
      <c r="G132" s="1">
        <v>178308</v>
      </c>
      <c r="H132" s="836" t="s">
        <v>235</v>
      </c>
      <c r="I132" s="832">
        <v>0.64</v>
      </c>
      <c r="J132" s="841">
        <v>3615</v>
      </c>
      <c r="K132" s="848">
        <f t="shared" si="4"/>
        <v>95</v>
      </c>
      <c r="L132" s="905"/>
      <c r="M132" s="905"/>
      <c r="N132" s="835">
        <f t="shared" si="2"/>
        <v>950</v>
      </c>
      <c r="O132" s="835"/>
      <c r="P132" s="923"/>
    </row>
    <row r="133" spans="1:18" x14ac:dyDescent="0.2">
      <c r="A133" s="4">
        <v>40392</v>
      </c>
      <c r="B133" s="121" t="s">
        <v>94</v>
      </c>
      <c r="C133" s="1">
        <v>65613</v>
      </c>
      <c r="D133" s="146">
        <f t="shared" si="3"/>
        <v>176</v>
      </c>
      <c r="E133" s="1">
        <v>62793</v>
      </c>
      <c r="F133" s="1">
        <v>104711</v>
      </c>
      <c r="G133" s="1">
        <v>178312</v>
      </c>
      <c r="H133" s="836" t="s">
        <v>239</v>
      </c>
      <c r="I133" s="832">
        <v>0.64</v>
      </c>
      <c r="J133" s="841">
        <v>3628</v>
      </c>
      <c r="K133" s="848">
        <f t="shared" si="4"/>
        <v>13</v>
      </c>
      <c r="L133" s="905"/>
      <c r="M133" s="905"/>
      <c r="N133" s="835">
        <f t="shared" si="2"/>
        <v>130</v>
      </c>
      <c r="O133" s="835"/>
      <c r="P133" s="923"/>
    </row>
    <row r="134" spans="1:18" x14ac:dyDescent="0.2">
      <c r="A134" s="4">
        <v>40422</v>
      </c>
      <c r="B134" s="121" t="s">
        <v>95</v>
      </c>
      <c r="C134" s="1">
        <v>65701</v>
      </c>
      <c r="D134" s="146">
        <f t="shared" si="3"/>
        <v>88</v>
      </c>
      <c r="E134" s="1">
        <v>63027</v>
      </c>
      <c r="F134" s="1">
        <v>104716</v>
      </c>
      <c r="G134" s="1">
        <v>178316</v>
      </c>
      <c r="H134" s="836" t="s">
        <v>241</v>
      </c>
      <c r="I134" s="832">
        <v>0.64</v>
      </c>
      <c r="J134" s="841">
        <v>3655</v>
      </c>
      <c r="K134" s="848">
        <f t="shared" si="4"/>
        <v>27</v>
      </c>
      <c r="L134" s="905"/>
      <c r="M134" s="905"/>
      <c r="N134" s="835">
        <f t="shared" si="2"/>
        <v>270</v>
      </c>
      <c r="O134" s="835"/>
      <c r="P134" s="923"/>
    </row>
    <row r="135" spans="1:18" x14ac:dyDescent="0.2">
      <c r="A135" s="4">
        <v>40452</v>
      </c>
      <c r="B135" s="121" t="s">
        <v>96</v>
      </c>
      <c r="C135" s="1">
        <v>65881</v>
      </c>
      <c r="D135" s="146">
        <f t="shared" si="3"/>
        <v>180</v>
      </c>
      <c r="E135" s="1">
        <v>63304</v>
      </c>
      <c r="F135" s="1">
        <v>104723</v>
      </c>
      <c r="G135" s="1">
        <v>178320</v>
      </c>
      <c r="H135" s="836" t="s">
        <v>246</v>
      </c>
      <c r="I135" s="832">
        <v>0.6</v>
      </c>
      <c r="J135" s="841">
        <v>3812</v>
      </c>
      <c r="K135" s="848">
        <f t="shared" si="4"/>
        <v>157</v>
      </c>
      <c r="L135" s="905"/>
      <c r="M135" s="905"/>
      <c r="N135" s="835">
        <f t="shared" si="2"/>
        <v>1570</v>
      </c>
      <c r="O135" s="835"/>
      <c r="P135" s="923"/>
    </row>
    <row r="136" spans="1:18" x14ac:dyDescent="0.2">
      <c r="A136" s="4">
        <v>40480</v>
      </c>
      <c r="B136" s="121" t="s">
        <v>97</v>
      </c>
      <c r="C136" s="1">
        <v>66075</v>
      </c>
      <c r="D136" s="146">
        <f t="shared" si="3"/>
        <v>194</v>
      </c>
      <c r="E136" s="1">
        <v>63584</v>
      </c>
      <c r="F136" s="1">
        <v>104729</v>
      </c>
      <c r="G136" s="1">
        <v>178324</v>
      </c>
      <c r="H136" s="836" t="s">
        <v>247</v>
      </c>
      <c r="I136" s="832">
        <v>0.55000000000000004</v>
      </c>
      <c r="J136" s="841">
        <v>4059</v>
      </c>
      <c r="K136" s="848">
        <f t="shared" si="4"/>
        <v>247</v>
      </c>
      <c r="L136" s="905"/>
      <c r="M136" s="905"/>
      <c r="N136" s="835">
        <f t="shared" si="2"/>
        <v>2470</v>
      </c>
      <c r="O136" s="835"/>
      <c r="P136" s="923"/>
    </row>
    <row r="137" spans="1:18" x14ac:dyDescent="0.2">
      <c r="A137" s="4">
        <v>40513</v>
      </c>
      <c r="B137" s="120" t="s">
        <v>98</v>
      </c>
      <c r="C137" s="1">
        <v>66334</v>
      </c>
      <c r="D137" s="146">
        <f t="shared" si="3"/>
        <v>259</v>
      </c>
      <c r="E137" s="1">
        <v>63961</v>
      </c>
      <c r="F137" s="1">
        <v>104737</v>
      </c>
      <c r="G137" s="1">
        <v>178329</v>
      </c>
      <c r="H137" s="836" t="s">
        <v>264</v>
      </c>
      <c r="I137" s="832">
        <v>0.79</v>
      </c>
      <c r="J137" s="841">
        <v>4485</v>
      </c>
      <c r="K137" s="848">
        <f t="shared" si="4"/>
        <v>426</v>
      </c>
      <c r="L137" s="905"/>
      <c r="M137" s="905"/>
      <c r="N137" s="835">
        <f t="shared" si="2"/>
        <v>4260</v>
      </c>
      <c r="O137" s="835"/>
      <c r="P137" s="923"/>
      <c r="Q137" s="885" t="s">
        <v>257</v>
      </c>
    </row>
    <row r="138" spans="1:18" x14ac:dyDescent="0.2">
      <c r="A138" s="4">
        <v>40546</v>
      </c>
      <c r="B138" s="120" t="s">
        <v>99</v>
      </c>
      <c r="C138" s="1">
        <v>66682</v>
      </c>
      <c r="D138" s="146">
        <f t="shared" si="3"/>
        <v>348</v>
      </c>
      <c r="E138" s="1">
        <v>64356</v>
      </c>
      <c r="F138" s="1">
        <v>104744</v>
      </c>
      <c r="G138" s="1">
        <v>178335</v>
      </c>
      <c r="H138" s="836" t="s">
        <v>265</v>
      </c>
      <c r="I138" s="832">
        <v>0.61</v>
      </c>
      <c r="J138" s="841">
        <v>5271</v>
      </c>
      <c r="K138" s="848">
        <f t="shared" si="4"/>
        <v>786</v>
      </c>
      <c r="L138" s="905"/>
      <c r="M138" s="905"/>
      <c r="N138" s="835">
        <f t="shared" si="2"/>
        <v>7860</v>
      </c>
      <c r="O138" s="835"/>
      <c r="P138" s="923"/>
    </row>
    <row r="139" spans="1:18" x14ac:dyDescent="0.2">
      <c r="A139" s="866" t="s">
        <v>191</v>
      </c>
      <c r="B139" s="844"/>
      <c r="C139" s="863"/>
      <c r="D139" s="864">
        <f>SUM(D127:D138)</f>
        <v>2542</v>
      </c>
      <c r="E139" s="865"/>
      <c r="F139" s="864">
        <f>F138-F125</f>
        <v>85</v>
      </c>
      <c r="G139" s="864">
        <f>G138-G125</f>
        <v>69</v>
      </c>
      <c r="H139" s="844"/>
      <c r="I139" s="844"/>
      <c r="J139" s="860"/>
      <c r="K139" s="845">
        <f>SUM(K127:K138)</f>
        <v>4095.4100000000003</v>
      </c>
      <c r="L139" s="845"/>
      <c r="M139" s="845"/>
      <c r="N139" s="861">
        <f>SUM(N127:N138)</f>
        <v>40954.100000000006</v>
      </c>
      <c r="O139" s="861"/>
      <c r="P139" s="924"/>
      <c r="Q139" s="870"/>
      <c r="R139" s="870"/>
    </row>
    <row r="140" spans="1:18" x14ac:dyDescent="0.2">
      <c r="A140" s="4">
        <v>40575</v>
      </c>
      <c r="B140" s="120" t="s">
        <v>88</v>
      </c>
      <c r="C140" s="1">
        <v>66917</v>
      </c>
      <c r="D140" s="146">
        <f>C140-C138</f>
        <v>235</v>
      </c>
      <c r="E140" s="1">
        <v>64674</v>
      </c>
      <c r="F140" s="1">
        <v>104750</v>
      </c>
      <c r="G140" s="1">
        <v>178340</v>
      </c>
      <c r="H140" s="836" t="s">
        <v>283</v>
      </c>
      <c r="I140" s="832">
        <v>0.5</v>
      </c>
      <c r="J140" s="841">
        <v>5857</v>
      </c>
      <c r="K140" s="848">
        <f>J140-J138</f>
        <v>586</v>
      </c>
      <c r="L140" s="905"/>
      <c r="M140" s="905"/>
      <c r="N140" s="835">
        <f t="shared" si="2"/>
        <v>5860</v>
      </c>
      <c r="O140" s="835"/>
      <c r="P140" s="923"/>
    </row>
    <row r="141" spans="1:18" x14ac:dyDescent="0.2">
      <c r="A141" s="4">
        <v>40603</v>
      </c>
      <c r="B141" s="120" t="s">
        <v>89</v>
      </c>
      <c r="C141" s="1">
        <v>67145</v>
      </c>
      <c r="D141" s="146">
        <f t="shared" ref="D141:D151" si="5">(C141-C140)</f>
        <v>228</v>
      </c>
      <c r="E141" s="1">
        <v>64953</v>
      </c>
      <c r="F141" s="1">
        <v>104759</v>
      </c>
      <c r="G141" s="1">
        <v>178347</v>
      </c>
      <c r="H141" s="836" t="s">
        <v>325</v>
      </c>
      <c r="I141" s="832">
        <v>0.37</v>
      </c>
      <c r="J141" s="841">
        <v>6425</v>
      </c>
      <c r="K141" s="848">
        <f t="shared" ref="K141:K151" si="6">J141-J140</f>
        <v>568</v>
      </c>
      <c r="L141" s="905"/>
      <c r="M141" s="905"/>
      <c r="N141" s="835">
        <f t="shared" si="2"/>
        <v>5680</v>
      </c>
      <c r="O141" s="835"/>
      <c r="P141" s="923"/>
    </row>
    <row r="142" spans="1:18" x14ac:dyDescent="0.2">
      <c r="A142" s="4">
        <v>40637</v>
      </c>
      <c r="B142" s="120" t="s">
        <v>90</v>
      </c>
      <c r="C142" s="1">
        <v>67375</v>
      </c>
      <c r="D142" s="146">
        <f t="shared" si="5"/>
        <v>230</v>
      </c>
      <c r="E142" s="1">
        <v>65230</v>
      </c>
      <c r="F142" s="1">
        <v>104766</v>
      </c>
      <c r="G142" s="1">
        <v>178352</v>
      </c>
      <c r="H142" s="836" t="s">
        <v>330</v>
      </c>
      <c r="I142" s="832">
        <v>0.94</v>
      </c>
      <c r="J142" s="841">
        <v>6827</v>
      </c>
      <c r="K142" s="848">
        <f t="shared" si="6"/>
        <v>402</v>
      </c>
      <c r="L142" s="905"/>
      <c r="M142" s="905"/>
      <c r="N142" s="835">
        <f t="shared" si="2"/>
        <v>4020</v>
      </c>
      <c r="O142" s="835"/>
      <c r="P142" s="923"/>
    </row>
    <row r="143" spans="1:18" x14ac:dyDescent="0.2">
      <c r="A143" s="4">
        <v>40665</v>
      </c>
      <c r="B143" s="120" t="s">
        <v>91</v>
      </c>
      <c r="C143" s="1">
        <v>67517</v>
      </c>
      <c r="D143" s="146">
        <f t="shared" si="5"/>
        <v>142</v>
      </c>
      <c r="E143" s="1">
        <v>65446</v>
      </c>
      <c r="F143" s="1">
        <v>104771</v>
      </c>
      <c r="G143" s="1">
        <v>178357</v>
      </c>
      <c r="H143" s="836" t="s">
        <v>332</v>
      </c>
      <c r="I143" s="832">
        <v>0.91</v>
      </c>
      <c r="J143" s="841">
        <v>6976</v>
      </c>
      <c r="K143" s="848">
        <f t="shared" si="6"/>
        <v>149</v>
      </c>
      <c r="L143" s="905"/>
      <c r="M143" s="905"/>
      <c r="N143" s="835">
        <f t="shared" si="2"/>
        <v>1490</v>
      </c>
      <c r="O143" s="835"/>
      <c r="P143" s="923"/>
    </row>
    <row r="144" spans="1:18" x14ac:dyDescent="0.2">
      <c r="A144" s="4">
        <v>40700</v>
      </c>
      <c r="B144" s="120" t="s">
        <v>92</v>
      </c>
      <c r="C144" s="1">
        <v>67717</v>
      </c>
      <c r="D144" s="146">
        <f t="shared" si="5"/>
        <v>200</v>
      </c>
      <c r="E144" s="1">
        <v>65706</v>
      </c>
      <c r="F144" s="1">
        <v>104776</v>
      </c>
      <c r="G144" s="1">
        <v>178362</v>
      </c>
      <c r="H144" s="836" t="s">
        <v>333</v>
      </c>
      <c r="I144" s="832">
        <v>0.89</v>
      </c>
      <c r="J144" s="841"/>
      <c r="K144" s="848"/>
      <c r="L144" s="905"/>
      <c r="M144" s="905"/>
      <c r="N144" s="835"/>
      <c r="O144" s="835"/>
      <c r="P144" s="923"/>
    </row>
    <row r="145" spans="1:18" x14ac:dyDescent="0.2">
      <c r="A145" s="1"/>
      <c r="B145" s="120" t="s">
        <v>93</v>
      </c>
      <c r="C145" s="1"/>
      <c r="D145" s="146"/>
      <c r="E145" s="1"/>
      <c r="F145" s="1"/>
      <c r="G145" s="1"/>
      <c r="H145" s="836"/>
      <c r="I145" s="833"/>
      <c r="J145" s="841"/>
      <c r="K145" s="848"/>
      <c r="L145" s="905"/>
      <c r="M145" s="905"/>
      <c r="N145" s="835"/>
      <c r="O145" s="835"/>
      <c r="P145" s="923"/>
    </row>
    <row r="146" spans="1:18" x14ac:dyDescent="0.2">
      <c r="A146" s="4">
        <v>40753</v>
      </c>
      <c r="B146" s="121" t="s">
        <v>94</v>
      </c>
      <c r="C146" s="1">
        <v>68009</v>
      </c>
      <c r="D146" s="146">
        <f>(C146-C144)</f>
        <v>292</v>
      </c>
      <c r="E146" s="1">
        <v>66096</v>
      </c>
      <c r="F146" s="1">
        <v>104786</v>
      </c>
      <c r="G146" s="1">
        <v>178369</v>
      </c>
      <c r="H146" s="881" t="s">
        <v>334</v>
      </c>
      <c r="I146" s="832">
        <v>0.86</v>
      </c>
      <c r="J146" s="841">
        <v>7177</v>
      </c>
      <c r="K146" s="848">
        <f>J146-J143</f>
        <v>201</v>
      </c>
      <c r="L146" s="905"/>
      <c r="M146" s="905"/>
      <c r="N146" s="835">
        <f t="shared" si="2"/>
        <v>2010</v>
      </c>
      <c r="O146" s="835"/>
      <c r="P146" s="923"/>
    </row>
    <row r="147" spans="1:18" x14ac:dyDescent="0.2">
      <c r="A147" s="4">
        <v>40787</v>
      </c>
      <c r="B147" s="121" t="s">
        <v>95</v>
      </c>
      <c r="C147" s="1">
        <v>68103</v>
      </c>
      <c r="D147" s="146">
        <f t="shared" si="5"/>
        <v>94</v>
      </c>
      <c r="E147" s="1">
        <v>66360</v>
      </c>
      <c r="F147" s="1">
        <v>104790</v>
      </c>
      <c r="G147" s="1">
        <v>178373</v>
      </c>
      <c r="H147" s="836" t="s">
        <v>337</v>
      </c>
      <c r="I147" s="832">
        <v>0.86</v>
      </c>
      <c r="J147" s="841">
        <v>7185</v>
      </c>
      <c r="K147" s="848">
        <f t="shared" si="6"/>
        <v>8</v>
      </c>
      <c r="L147" s="905"/>
      <c r="M147" s="905"/>
      <c r="N147" s="835">
        <f t="shared" si="2"/>
        <v>80</v>
      </c>
      <c r="O147" s="835"/>
      <c r="P147" s="923"/>
    </row>
    <row r="148" spans="1:18" x14ac:dyDescent="0.2">
      <c r="A148" s="4">
        <v>40816</v>
      </c>
      <c r="B148" s="121" t="s">
        <v>96</v>
      </c>
      <c r="C148" s="1">
        <v>68217</v>
      </c>
      <c r="D148" s="146">
        <f t="shared" si="5"/>
        <v>114</v>
      </c>
      <c r="E148" s="1">
        <v>66553</v>
      </c>
      <c r="F148" s="1">
        <v>104796</v>
      </c>
      <c r="G148" s="1">
        <v>178376</v>
      </c>
      <c r="H148" s="836" t="s">
        <v>341</v>
      </c>
      <c r="I148" s="832">
        <v>0.85</v>
      </c>
      <c r="J148" s="841">
        <v>7241</v>
      </c>
      <c r="K148" s="848">
        <f t="shared" si="6"/>
        <v>56</v>
      </c>
      <c r="L148" s="905"/>
      <c r="M148" s="905"/>
      <c r="N148" s="835">
        <f t="shared" si="2"/>
        <v>560</v>
      </c>
      <c r="O148" s="835"/>
      <c r="P148" s="923"/>
    </row>
    <row r="149" spans="1:18" x14ac:dyDescent="0.2">
      <c r="A149" s="4">
        <v>40849</v>
      </c>
      <c r="B149" s="121" t="s">
        <v>97</v>
      </c>
      <c r="C149" s="1">
        <v>68498</v>
      </c>
      <c r="D149" s="146">
        <f t="shared" si="5"/>
        <v>281</v>
      </c>
      <c r="E149" s="1">
        <v>66841</v>
      </c>
      <c r="F149" s="1">
        <v>104802</v>
      </c>
      <c r="G149" s="1">
        <v>178381</v>
      </c>
      <c r="H149" s="836" t="s">
        <v>54</v>
      </c>
      <c r="I149" s="832">
        <v>0.8</v>
      </c>
      <c r="J149" s="841">
        <v>7475</v>
      </c>
      <c r="K149" s="848">
        <f t="shared" si="6"/>
        <v>234</v>
      </c>
      <c r="L149" s="905"/>
      <c r="M149" s="905"/>
      <c r="N149" s="835">
        <f t="shared" si="2"/>
        <v>2340</v>
      </c>
      <c r="O149" s="835"/>
      <c r="P149" s="923"/>
    </row>
    <row r="150" spans="1:18" x14ac:dyDescent="0.2">
      <c r="A150" s="4">
        <v>40878</v>
      </c>
      <c r="B150" s="120" t="s">
        <v>98</v>
      </c>
      <c r="C150" s="1">
        <v>68743</v>
      </c>
      <c r="D150" s="146">
        <f t="shared" si="5"/>
        <v>245</v>
      </c>
      <c r="E150" s="1">
        <v>67121</v>
      </c>
      <c r="F150" s="1">
        <v>104812</v>
      </c>
      <c r="G150" s="1">
        <v>178385</v>
      </c>
      <c r="H150" s="836" t="s">
        <v>345</v>
      </c>
      <c r="I150" s="832">
        <v>0.71</v>
      </c>
      <c r="J150" s="841">
        <v>7874</v>
      </c>
      <c r="K150" s="848">
        <f t="shared" si="6"/>
        <v>399</v>
      </c>
      <c r="L150" s="905"/>
      <c r="M150" s="905"/>
      <c r="N150" s="835">
        <f t="shared" si="2"/>
        <v>3990</v>
      </c>
      <c r="O150" s="835"/>
      <c r="P150" s="923"/>
    </row>
    <row r="151" spans="1:18" x14ac:dyDescent="0.2">
      <c r="A151" s="4">
        <v>40911</v>
      </c>
      <c r="B151" s="120" t="s">
        <v>99</v>
      </c>
      <c r="C151" s="1">
        <v>69059</v>
      </c>
      <c r="D151" s="146">
        <f t="shared" si="5"/>
        <v>316</v>
      </c>
      <c r="E151" s="1">
        <v>67438</v>
      </c>
      <c r="F151" s="1">
        <v>104818</v>
      </c>
      <c r="G151" s="1">
        <v>178389</v>
      </c>
      <c r="H151" s="836" t="s">
        <v>347</v>
      </c>
      <c r="I151" s="832">
        <v>0.63</v>
      </c>
      <c r="J151" s="841">
        <v>8227</v>
      </c>
      <c r="K151" s="848">
        <f t="shared" si="6"/>
        <v>353</v>
      </c>
      <c r="L151" s="905"/>
      <c r="M151" s="905"/>
      <c r="N151" s="835">
        <f t="shared" si="2"/>
        <v>3530</v>
      </c>
      <c r="O151" s="835"/>
      <c r="P151" s="923"/>
    </row>
    <row r="152" spans="1:18" x14ac:dyDescent="0.2">
      <c r="A152" s="862" t="s">
        <v>251</v>
      </c>
      <c r="B152" s="844"/>
      <c r="C152" s="863"/>
      <c r="D152" s="864">
        <f>SUM(D140:D151)</f>
        <v>2377</v>
      </c>
      <c r="E152" s="865"/>
      <c r="F152" s="864">
        <f>F151-F138</f>
        <v>74</v>
      </c>
      <c r="G152" s="864">
        <f>G151-G138</f>
        <v>54</v>
      </c>
      <c r="H152" s="844"/>
      <c r="I152" s="844"/>
      <c r="J152" s="860"/>
      <c r="K152" s="845">
        <f>SUM(K140:K151)</f>
        <v>2956</v>
      </c>
      <c r="L152" s="845"/>
      <c r="M152" s="845"/>
      <c r="N152" s="861">
        <f>SUM(N140:N151)</f>
        <v>29560</v>
      </c>
      <c r="O152" s="861"/>
      <c r="P152" s="924"/>
      <c r="Q152" s="870"/>
      <c r="R152" s="870"/>
    </row>
    <row r="153" spans="1:18" x14ac:dyDescent="0.2">
      <c r="A153" s="713">
        <v>40945</v>
      </c>
      <c r="B153" s="120" t="s">
        <v>88</v>
      </c>
      <c r="C153" s="1">
        <v>69318</v>
      </c>
      <c r="D153" s="146">
        <f>C153-C151</f>
        <v>259</v>
      </c>
      <c r="E153" s="1">
        <v>67767</v>
      </c>
      <c r="F153" s="1">
        <v>104824</v>
      </c>
      <c r="G153" s="1">
        <v>178394</v>
      </c>
      <c r="H153" s="882" t="s">
        <v>79</v>
      </c>
      <c r="I153" s="832">
        <v>0.5</v>
      </c>
      <c r="J153" s="841">
        <v>8942</v>
      </c>
      <c r="K153" s="848">
        <f>J153-J151</f>
        <v>715</v>
      </c>
      <c r="L153" s="905"/>
      <c r="M153" s="905"/>
      <c r="N153" s="835">
        <f t="shared" ref="N153:N164" si="7">K153*10</f>
        <v>7150</v>
      </c>
      <c r="O153" s="835"/>
      <c r="P153" s="923"/>
    </row>
    <row r="154" spans="1:18" x14ac:dyDescent="0.2">
      <c r="A154" s="4">
        <v>40973</v>
      </c>
      <c r="B154" s="120" t="s">
        <v>89</v>
      </c>
      <c r="C154" s="1">
        <v>69565</v>
      </c>
      <c r="D154" s="146">
        <f t="shared" ref="D154:D164" si="8">(C154-C153)</f>
        <v>247</v>
      </c>
      <c r="E154" s="1">
        <v>68004</v>
      </c>
      <c r="F154" s="1">
        <v>104830</v>
      </c>
      <c r="G154" s="1">
        <v>178398</v>
      </c>
      <c r="H154" s="836" t="s">
        <v>379</v>
      </c>
      <c r="I154" s="832">
        <v>0.96</v>
      </c>
      <c r="J154" s="841">
        <v>9563</v>
      </c>
      <c r="K154" s="848">
        <f t="shared" ref="K154:K164" si="9">J154-J153</f>
        <v>621</v>
      </c>
      <c r="L154" s="905"/>
      <c r="M154" s="905"/>
      <c r="N154" s="835">
        <f t="shared" si="7"/>
        <v>6210</v>
      </c>
      <c r="O154" s="835"/>
      <c r="P154" s="923"/>
    </row>
    <row r="155" spans="1:18" x14ac:dyDescent="0.2">
      <c r="A155" s="4">
        <v>41001</v>
      </c>
      <c r="B155" s="120" t="s">
        <v>90</v>
      </c>
      <c r="C155" s="1">
        <v>69765</v>
      </c>
      <c r="D155" s="146">
        <f t="shared" si="8"/>
        <v>200</v>
      </c>
      <c r="E155" s="1">
        <v>68255</v>
      </c>
      <c r="F155" s="1">
        <v>104835</v>
      </c>
      <c r="G155" s="1">
        <v>178402</v>
      </c>
      <c r="H155" s="883">
        <f>4340-K155</f>
        <v>3996</v>
      </c>
      <c r="I155" s="832">
        <f>(H155/4500)</f>
        <v>0.88800000000000001</v>
      </c>
      <c r="J155" s="841">
        <v>9907</v>
      </c>
      <c r="K155" s="848">
        <f t="shared" si="9"/>
        <v>344</v>
      </c>
      <c r="L155" s="905"/>
      <c r="M155" s="905"/>
      <c r="N155" s="835">
        <f t="shared" si="7"/>
        <v>3440</v>
      </c>
      <c r="O155" s="835"/>
      <c r="P155" s="923"/>
    </row>
    <row r="156" spans="1:18" x14ac:dyDescent="0.2">
      <c r="A156" s="4">
        <v>41032</v>
      </c>
      <c r="B156" s="120" t="s">
        <v>91</v>
      </c>
      <c r="C156" s="1">
        <v>69928</v>
      </c>
      <c r="D156" s="146">
        <f t="shared" si="8"/>
        <v>163</v>
      </c>
      <c r="E156" s="1">
        <v>68499</v>
      </c>
      <c r="F156" s="1">
        <v>104839</v>
      </c>
      <c r="G156" s="1">
        <v>178407</v>
      </c>
      <c r="H156" s="883">
        <f t="shared" ref="H156:H164" si="10">H155-K156</f>
        <v>3730</v>
      </c>
      <c r="I156" s="832">
        <f>(H156/4500)</f>
        <v>0.8288888888888889</v>
      </c>
      <c r="J156" s="841">
        <v>10173</v>
      </c>
      <c r="K156" s="848">
        <f t="shared" si="9"/>
        <v>266</v>
      </c>
      <c r="L156" s="905"/>
      <c r="M156" s="905"/>
      <c r="N156" s="835">
        <f t="shared" si="7"/>
        <v>2660</v>
      </c>
      <c r="O156" s="835"/>
      <c r="P156" s="923"/>
    </row>
    <row r="157" spans="1:18" x14ac:dyDescent="0.2">
      <c r="A157" s="4">
        <v>41059</v>
      </c>
      <c r="B157" s="120" t="s">
        <v>92</v>
      </c>
      <c r="C157" s="1">
        <v>70062</v>
      </c>
      <c r="D157" s="146">
        <f t="shared" si="8"/>
        <v>134</v>
      </c>
      <c r="E157" s="1">
        <v>68703</v>
      </c>
      <c r="F157" s="1">
        <v>104843</v>
      </c>
      <c r="G157" s="1">
        <v>178410</v>
      </c>
      <c r="H157" s="883">
        <f t="shared" si="10"/>
        <v>3654</v>
      </c>
      <c r="I157" s="832">
        <f>(H157/4500)</f>
        <v>0.81200000000000006</v>
      </c>
      <c r="J157" s="841">
        <v>10249</v>
      </c>
      <c r="K157" s="848">
        <f t="shared" si="9"/>
        <v>76</v>
      </c>
      <c r="L157" s="905"/>
      <c r="M157" s="905"/>
      <c r="N157" s="835">
        <f t="shared" si="7"/>
        <v>760</v>
      </c>
      <c r="O157" s="835"/>
      <c r="P157" s="923"/>
    </row>
    <row r="158" spans="1:18" x14ac:dyDescent="0.2">
      <c r="A158" s="4">
        <v>41092</v>
      </c>
      <c r="B158" s="120" t="s">
        <v>93</v>
      </c>
      <c r="C158" s="1">
        <v>70238</v>
      </c>
      <c r="D158" s="146">
        <f t="shared" si="8"/>
        <v>176</v>
      </c>
      <c r="E158" s="1">
        <v>68947</v>
      </c>
      <c r="F158" s="1">
        <v>104848</v>
      </c>
      <c r="G158" s="1">
        <v>178414</v>
      </c>
      <c r="H158" s="883">
        <f t="shared" si="10"/>
        <v>3576</v>
      </c>
      <c r="I158" s="832">
        <f t="shared" ref="I158:I164" si="11">(H158/4500)</f>
        <v>0.79466666666666663</v>
      </c>
      <c r="J158" s="841">
        <v>10327</v>
      </c>
      <c r="K158" s="848">
        <f t="shared" si="9"/>
        <v>78</v>
      </c>
      <c r="L158" s="905"/>
      <c r="M158" s="905"/>
      <c r="N158" s="835">
        <f t="shared" si="7"/>
        <v>780</v>
      </c>
      <c r="O158" s="835"/>
      <c r="P158" s="923"/>
    </row>
    <row r="159" spans="1:18" x14ac:dyDescent="0.2">
      <c r="A159" s="791">
        <v>41121</v>
      </c>
      <c r="B159" s="121" t="s">
        <v>94</v>
      </c>
      <c r="C159" s="1">
        <v>70406</v>
      </c>
      <c r="D159" s="146">
        <f t="shared" si="8"/>
        <v>168</v>
      </c>
      <c r="E159" s="1">
        <v>69188</v>
      </c>
      <c r="F159" s="1">
        <v>104854</v>
      </c>
      <c r="G159" s="1">
        <v>178417</v>
      </c>
      <c r="H159" s="883">
        <f t="shared" si="10"/>
        <v>3547</v>
      </c>
      <c r="I159" s="832">
        <f t="shared" si="11"/>
        <v>0.78822222222222227</v>
      </c>
      <c r="J159" s="841">
        <v>10356</v>
      </c>
      <c r="K159" s="848">
        <f t="shared" si="9"/>
        <v>29</v>
      </c>
      <c r="L159" s="905"/>
      <c r="M159" s="905"/>
      <c r="N159" s="835">
        <f t="shared" si="7"/>
        <v>290</v>
      </c>
      <c r="O159" s="835"/>
      <c r="P159" s="923"/>
    </row>
    <row r="160" spans="1:18" x14ac:dyDescent="0.2">
      <c r="A160" s="4">
        <v>41155</v>
      </c>
      <c r="B160" s="121" t="s">
        <v>95</v>
      </c>
      <c r="C160" s="1">
        <v>70514</v>
      </c>
      <c r="D160" s="146">
        <f t="shared" si="8"/>
        <v>108</v>
      </c>
      <c r="E160" s="1">
        <v>69467</v>
      </c>
      <c r="F160" s="1">
        <v>104858</v>
      </c>
      <c r="G160" s="1">
        <v>178420</v>
      </c>
      <c r="H160" s="883">
        <f t="shared" si="10"/>
        <v>3537</v>
      </c>
      <c r="I160" s="832">
        <f t="shared" si="11"/>
        <v>0.78600000000000003</v>
      </c>
      <c r="J160" s="841">
        <v>10366</v>
      </c>
      <c r="K160" s="848">
        <f t="shared" si="9"/>
        <v>10</v>
      </c>
      <c r="L160" s="905"/>
      <c r="M160" s="905"/>
      <c r="N160" s="835">
        <f t="shared" si="7"/>
        <v>100</v>
      </c>
      <c r="O160" s="835"/>
      <c r="P160" s="923"/>
    </row>
    <row r="161" spans="1:19" x14ac:dyDescent="0.2">
      <c r="A161" s="4">
        <v>41186</v>
      </c>
      <c r="B161" s="121" t="s">
        <v>96</v>
      </c>
      <c r="C161" s="1">
        <v>70700</v>
      </c>
      <c r="D161" s="146">
        <f t="shared" si="8"/>
        <v>186</v>
      </c>
      <c r="E161" s="1">
        <v>69706</v>
      </c>
      <c r="F161" s="1">
        <v>104863</v>
      </c>
      <c r="G161" s="1">
        <v>178424</v>
      </c>
      <c r="H161" s="883">
        <f t="shared" si="10"/>
        <v>3436</v>
      </c>
      <c r="I161" s="832">
        <f t="shared" si="11"/>
        <v>0.76355555555555554</v>
      </c>
      <c r="J161" s="841">
        <v>10467</v>
      </c>
      <c r="K161" s="848">
        <f t="shared" si="9"/>
        <v>101</v>
      </c>
      <c r="L161" s="905"/>
      <c r="M161" s="905"/>
      <c r="N161" s="835">
        <f t="shared" si="7"/>
        <v>1010</v>
      </c>
      <c r="O161" s="835"/>
      <c r="P161" s="923"/>
    </row>
    <row r="162" spans="1:19" x14ac:dyDescent="0.2">
      <c r="A162" s="4">
        <v>41218</v>
      </c>
      <c r="B162" s="121" t="s">
        <v>97</v>
      </c>
      <c r="C162" s="1">
        <v>70915</v>
      </c>
      <c r="D162" s="146">
        <f t="shared" si="8"/>
        <v>215</v>
      </c>
      <c r="E162" s="1">
        <v>70002</v>
      </c>
      <c r="F162" s="1">
        <v>104869</v>
      </c>
      <c r="G162" s="1">
        <v>178428</v>
      </c>
      <c r="H162" s="883">
        <f t="shared" si="10"/>
        <v>3159</v>
      </c>
      <c r="I162" s="832">
        <f t="shared" si="11"/>
        <v>0.70199999999999996</v>
      </c>
      <c r="J162" s="841">
        <v>10744</v>
      </c>
      <c r="K162" s="848">
        <f t="shared" si="9"/>
        <v>277</v>
      </c>
      <c r="L162" s="905"/>
      <c r="M162" s="905"/>
      <c r="N162" s="835">
        <f t="shared" si="7"/>
        <v>2770</v>
      </c>
      <c r="O162" s="835"/>
      <c r="P162" s="923"/>
      <c r="S162" t="s">
        <v>394</v>
      </c>
    </row>
    <row r="163" spans="1:19" x14ac:dyDescent="0.2">
      <c r="A163" s="4">
        <v>41247</v>
      </c>
      <c r="B163" s="120" t="s">
        <v>98</v>
      </c>
      <c r="C163" s="1">
        <v>71215</v>
      </c>
      <c r="D163" s="146">
        <f t="shared" si="8"/>
        <v>300</v>
      </c>
      <c r="E163" s="1">
        <v>70258</v>
      </c>
      <c r="F163" s="1">
        <v>104881</v>
      </c>
      <c r="G163" s="1">
        <v>178432</v>
      </c>
      <c r="H163" s="883">
        <f t="shared" si="10"/>
        <v>2606</v>
      </c>
      <c r="I163" s="832">
        <f t="shared" si="11"/>
        <v>0.57911111111111113</v>
      </c>
      <c r="J163" s="841">
        <v>11297</v>
      </c>
      <c r="K163" s="848">
        <f t="shared" si="9"/>
        <v>553</v>
      </c>
      <c r="L163" s="905"/>
      <c r="M163" s="905"/>
      <c r="N163" s="835">
        <f t="shared" si="7"/>
        <v>5530</v>
      </c>
      <c r="O163" s="835"/>
      <c r="P163" s="923"/>
      <c r="S163" t="s">
        <v>398</v>
      </c>
    </row>
    <row r="164" spans="1:19" x14ac:dyDescent="0.2">
      <c r="A164" s="4">
        <v>41276</v>
      </c>
      <c r="B164" s="120" t="s">
        <v>99</v>
      </c>
      <c r="C164" s="1">
        <v>71560</v>
      </c>
      <c r="D164" s="146">
        <f t="shared" si="8"/>
        <v>345</v>
      </c>
      <c r="E164" s="1">
        <v>70534</v>
      </c>
      <c r="F164" s="1">
        <v>104886</v>
      </c>
      <c r="G164" s="1">
        <v>178437</v>
      </c>
      <c r="H164" s="883">
        <f t="shared" si="10"/>
        <v>2179</v>
      </c>
      <c r="I164" s="832">
        <f t="shared" si="11"/>
        <v>0.48422222222222222</v>
      </c>
      <c r="J164" s="842">
        <v>11724</v>
      </c>
      <c r="K164" s="848">
        <f t="shared" si="9"/>
        <v>427</v>
      </c>
      <c r="L164" s="905"/>
      <c r="M164" s="905"/>
      <c r="N164" s="835">
        <f t="shared" si="7"/>
        <v>4270</v>
      </c>
      <c r="O164" s="835"/>
      <c r="P164" s="923"/>
    </row>
    <row r="165" spans="1:19" ht="14.1" customHeight="1" x14ac:dyDescent="0.2">
      <c r="A165" s="862" t="s">
        <v>346</v>
      </c>
      <c r="B165" s="844"/>
      <c r="C165" s="863"/>
      <c r="D165" s="864">
        <f>SUM(D153:D164)</f>
        <v>2501</v>
      </c>
      <c r="E165" s="865"/>
      <c r="F165" s="864">
        <f>F164-F151</f>
        <v>68</v>
      </c>
      <c r="G165" s="864">
        <f>G164-G151</f>
        <v>48</v>
      </c>
      <c r="H165" s="844"/>
      <c r="I165" s="844"/>
      <c r="J165" s="860"/>
      <c r="K165" s="845">
        <f>SUM(K153:K164)</f>
        <v>3497</v>
      </c>
      <c r="L165" s="845"/>
      <c r="M165" s="845"/>
      <c r="N165" s="861">
        <f>SUM(N153:N164)</f>
        <v>34970</v>
      </c>
      <c r="O165" s="861"/>
      <c r="P165" s="924"/>
      <c r="Q165" s="870"/>
      <c r="R165" s="870"/>
    </row>
    <row r="166" spans="1:19" ht="14.1" customHeight="1" x14ac:dyDescent="0.2">
      <c r="A166" s="4">
        <v>41309</v>
      </c>
      <c r="B166" s="120" t="s">
        <v>88</v>
      </c>
      <c r="C166" s="1">
        <v>71886</v>
      </c>
      <c r="D166" s="146">
        <f>C166-C164</f>
        <v>326</v>
      </c>
      <c r="E166" s="1">
        <v>70842</v>
      </c>
      <c r="F166" s="1">
        <v>104894</v>
      </c>
      <c r="G166" s="1">
        <v>178442</v>
      </c>
      <c r="H166" s="912"/>
      <c r="I166" s="913"/>
      <c r="J166" s="914"/>
      <c r="K166" s="915"/>
      <c r="L166" s="915"/>
      <c r="M166" s="915"/>
      <c r="N166" s="835">
        <v>7130</v>
      </c>
      <c r="O166" s="835"/>
      <c r="P166" s="835">
        <v>7130</v>
      </c>
    </row>
    <row r="167" spans="1:19" ht="14.1" customHeight="1" x14ac:dyDescent="0.2">
      <c r="A167" s="4">
        <v>41337</v>
      </c>
      <c r="B167" s="120" t="s">
        <v>89</v>
      </c>
      <c r="C167" s="1">
        <v>72130</v>
      </c>
      <c r="D167" s="146">
        <f t="shared" ref="D167:D177" si="12">(C167-C166)</f>
        <v>244</v>
      </c>
      <c r="E167" s="1">
        <v>71089</v>
      </c>
      <c r="F167" s="1">
        <v>104901</v>
      </c>
      <c r="G167" s="1">
        <v>178447</v>
      </c>
      <c r="H167" s="912"/>
      <c r="I167" s="913"/>
      <c r="J167" s="914"/>
      <c r="K167" s="915"/>
      <c r="L167" s="915"/>
      <c r="M167" s="915"/>
      <c r="N167" s="835">
        <v>6810</v>
      </c>
      <c r="O167" s="835"/>
      <c r="P167" s="835">
        <v>6810</v>
      </c>
    </row>
    <row r="168" spans="1:19" ht="14.1" customHeight="1" x14ac:dyDescent="0.2">
      <c r="A168" s="4">
        <v>41368</v>
      </c>
      <c r="B168" s="120" t="s">
        <v>90</v>
      </c>
      <c r="C168" s="1">
        <v>72347</v>
      </c>
      <c r="D168" s="146">
        <f t="shared" si="12"/>
        <v>217</v>
      </c>
      <c r="E168" s="1">
        <v>71344</v>
      </c>
      <c r="F168" s="1">
        <v>104907</v>
      </c>
      <c r="G168" s="1">
        <v>178452</v>
      </c>
      <c r="H168" s="912"/>
      <c r="I168" s="913"/>
      <c r="J168" s="914"/>
      <c r="K168" s="915"/>
      <c r="L168" s="915"/>
      <c r="M168" s="915"/>
      <c r="N168" s="835">
        <v>4960</v>
      </c>
      <c r="O168" s="835"/>
      <c r="P168" s="835">
        <v>4960</v>
      </c>
    </row>
    <row r="169" spans="1:19" ht="14.1" customHeight="1" x14ac:dyDescent="0.2">
      <c r="A169" s="4">
        <v>41393</v>
      </c>
      <c r="B169" s="120" t="s">
        <v>91</v>
      </c>
      <c r="C169" s="1">
        <v>72530</v>
      </c>
      <c r="D169" s="146">
        <f t="shared" si="12"/>
        <v>183</v>
      </c>
      <c r="E169" s="1">
        <v>71538</v>
      </c>
      <c r="F169" s="1">
        <v>104912</v>
      </c>
      <c r="G169" s="1">
        <v>178456</v>
      </c>
      <c r="H169" s="912"/>
      <c r="I169" s="913"/>
      <c r="J169" s="914"/>
      <c r="K169" s="915"/>
      <c r="L169" s="915"/>
      <c r="M169" s="915"/>
      <c r="N169" s="835">
        <v>2910</v>
      </c>
      <c r="O169" s="835"/>
      <c r="P169" s="835">
        <v>2910</v>
      </c>
    </row>
    <row r="170" spans="1:19" ht="14.1" customHeight="1" x14ac:dyDescent="0.2">
      <c r="A170" s="4">
        <v>41429</v>
      </c>
      <c r="B170" s="120" t="s">
        <v>92</v>
      </c>
      <c r="C170" s="1">
        <v>72768</v>
      </c>
      <c r="D170" s="146">
        <f t="shared" si="12"/>
        <v>238</v>
      </c>
      <c r="E170" s="1">
        <v>71745</v>
      </c>
      <c r="F170" s="1">
        <v>104918</v>
      </c>
      <c r="G170" s="1">
        <v>178461</v>
      </c>
      <c r="H170" s="912"/>
      <c r="I170" s="913"/>
      <c r="J170" s="914"/>
      <c r="K170" s="915"/>
      <c r="L170" s="915"/>
      <c r="M170" s="915"/>
      <c r="N170" s="835">
        <v>2250</v>
      </c>
      <c r="O170" s="835"/>
      <c r="P170" s="835">
        <v>2250</v>
      </c>
      <c r="S170" t="s">
        <v>426</v>
      </c>
    </row>
    <row r="171" spans="1:19" ht="14.1" customHeight="1" x14ac:dyDescent="0.2">
      <c r="A171" s="1"/>
      <c r="B171" s="120" t="s">
        <v>93</v>
      </c>
      <c r="C171" s="1"/>
      <c r="D171" s="146"/>
      <c r="E171" s="1"/>
      <c r="F171" s="1"/>
      <c r="G171" s="1"/>
      <c r="H171" s="912"/>
      <c r="I171" s="913"/>
      <c r="J171" s="914"/>
      <c r="K171" s="915"/>
      <c r="L171" s="915"/>
      <c r="M171" s="915"/>
      <c r="N171" s="835">
        <v>270</v>
      </c>
      <c r="O171" s="835"/>
      <c r="P171" s="835">
        <v>270</v>
      </c>
      <c r="S171" t="s">
        <v>426</v>
      </c>
    </row>
    <row r="172" spans="1:19" ht="14.1" customHeight="1" x14ac:dyDescent="0.2">
      <c r="A172" s="4">
        <v>41487</v>
      </c>
      <c r="B172" s="121" t="s">
        <v>94</v>
      </c>
      <c r="C172" s="1">
        <v>73256</v>
      </c>
      <c r="D172" s="146">
        <f>(C172-C170)</f>
        <v>488</v>
      </c>
      <c r="E172" s="1">
        <v>72173</v>
      </c>
      <c r="F172" s="1">
        <v>104988</v>
      </c>
      <c r="G172" s="1">
        <v>178470</v>
      </c>
      <c r="H172" s="892">
        <v>0.53700000000000003</v>
      </c>
      <c r="I172" s="893">
        <v>4.4999999999999998E-2</v>
      </c>
      <c r="J172" s="894">
        <v>0</v>
      </c>
      <c r="K172" s="895">
        <v>0.35399999999999998</v>
      </c>
      <c r="L172" s="905">
        <f>(H172-H171)*1000</f>
        <v>537</v>
      </c>
      <c r="M172" s="910">
        <f>L172/5</f>
        <v>107.4</v>
      </c>
      <c r="N172" s="835">
        <f>(I172-I171)*1000</f>
        <v>45</v>
      </c>
      <c r="O172" s="835">
        <f>L172-(N172+Q172+R172)</f>
        <v>138</v>
      </c>
      <c r="P172" s="923">
        <f>SUM(N172,O172)</f>
        <v>183</v>
      </c>
      <c r="Q172" s="846">
        <f>(J172-J171)*1000</f>
        <v>0</v>
      </c>
      <c r="R172" s="848">
        <f>(K172-K171)*1000</f>
        <v>354</v>
      </c>
      <c r="S172" t="s">
        <v>426</v>
      </c>
    </row>
    <row r="173" spans="1:19" ht="14.1" customHeight="1" x14ac:dyDescent="0.2">
      <c r="A173" s="713">
        <v>41508</v>
      </c>
      <c r="B173" s="974" t="s">
        <v>95</v>
      </c>
      <c r="C173" s="1">
        <v>73391</v>
      </c>
      <c r="D173" s="146">
        <f t="shared" si="12"/>
        <v>135</v>
      </c>
      <c r="E173" s="1">
        <v>72348</v>
      </c>
      <c r="F173" s="1">
        <v>105002</v>
      </c>
      <c r="G173" s="1">
        <v>178473</v>
      </c>
      <c r="H173" s="892">
        <v>1.224</v>
      </c>
      <c r="I173" s="893">
        <v>5.8000000000000003E-2</v>
      </c>
      <c r="J173" s="894">
        <v>0</v>
      </c>
      <c r="K173" s="895">
        <v>0.73799999999999999</v>
      </c>
      <c r="L173" s="905">
        <f t="shared" ref="L173:L177" si="13">(H173-H172)*1000</f>
        <v>687</v>
      </c>
      <c r="M173" s="910">
        <f t="shared" ref="M173:M179" si="14">L173/5</f>
        <v>137.4</v>
      </c>
      <c r="N173" s="835">
        <f t="shared" ref="N173:N177" si="15">(I173-I172)*1000</f>
        <v>13.000000000000005</v>
      </c>
      <c r="O173" s="835">
        <f t="shared" ref="O173:O177" si="16">L173-(N173+Q173+R173)</f>
        <v>290</v>
      </c>
      <c r="P173" s="923">
        <f t="shared" ref="P173:P177" si="17">SUM(N173,O173)</f>
        <v>303</v>
      </c>
      <c r="Q173" s="846">
        <f t="shared" ref="Q173:Q177" si="18">(J173-J172)*1000</f>
        <v>0</v>
      </c>
      <c r="R173" s="848">
        <f t="shared" ref="R173:R177" si="19">(K173-K172)*1000</f>
        <v>384</v>
      </c>
      <c r="S173" t="s">
        <v>426</v>
      </c>
    </row>
    <row r="174" spans="1:19" ht="14.1" customHeight="1" x14ac:dyDescent="0.2">
      <c r="A174" s="713">
        <v>41547</v>
      </c>
      <c r="B174" s="974" t="s">
        <v>96</v>
      </c>
      <c r="C174" s="1">
        <v>73760</v>
      </c>
      <c r="D174" s="146">
        <f t="shared" si="12"/>
        <v>369</v>
      </c>
      <c r="E174" s="1">
        <v>72617</v>
      </c>
      <c r="F174" s="1">
        <v>105013</v>
      </c>
      <c r="G174" s="1">
        <v>178479</v>
      </c>
      <c r="H174" s="892">
        <v>3.105</v>
      </c>
      <c r="I174" s="893">
        <v>0.46800000000000003</v>
      </c>
      <c r="J174" s="894">
        <v>0</v>
      </c>
      <c r="K174" s="895">
        <v>1.5089999999999999</v>
      </c>
      <c r="L174" s="905">
        <f t="shared" si="13"/>
        <v>1881</v>
      </c>
      <c r="M174" s="910">
        <f t="shared" si="14"/>
        <v>376.2</v>
      </c>
      <c r="N174" s="835">
        <f t="shared" si="15"/>
        <v>410.00000000000006</v>
      </c>
      <c r="O174" s="835">
        <f t="shared" si="16"/>
        <v>700</v>
      </c>
      <c r="P174" s="923">
        <f t="shared" si="17"/>
        <v>1110</v>
      </c>
      <c r="Q174" s="846">
        <f t="shared" si="18"/>
        <v>0</v>
      </c>
      <c r="R174" s="848">
        <f t="shared" si="19"/>
        <v>770.99999999999989</v>
      </c>
      <c r="S174" s="743" t="s">
        <v>454</v>
      </c>
    </row>
    <row r="175" spans="1:19" ht="14.1" customHeight="1" x14ac:dyDescent="0.2">
      <c r="A175" s="4">
        <v>41575</v>
      </c>
      <c r="B175" s="121" t="s">
        <v>97</v>
      </c>
      <c r="C175" s="1">
        <v>74141</v>
      </c>
      <c r="D175" s="146">
        <f t="shared" si="12"/>
        <v>381</v>
      </c>
      <c r="E175" s="1">
        <v>72819</v>
      </c>
      <c r="F175" s="1">
        <v>105019</v>
      </c>
      <c r="G175" s="1">
        <v>178484</v>
      </c>
      <c r="H175" s="892">
        <v>5.7439999999999998</v>
      </c>
      <c r="I175" s="893">
        <v>1.4350000000000001</v>
      </c>
      <c r="J175" s="894">
        <v>0</v>
      </c>
      <c r="K175" s="895">
        <v>2.6549999999999998</v>
      </c>
      <c r="L175" s="905">
        <f t="shared" si="13"/>
        <v>2639</v>
      </c>
      <c r="M175" s="910">
        <f t="shared" si="14"/>
        <v>527.79999999999995</v>
      </c>
      <c r="N175" s="835">
        <f t="shared" si="15"/>
        <v>967.00000000000011</v>
      </c>
      <c r="O175" s="835">
        <f t="shared" si="16"/>
        <v>526</v>
      </c>
      <c r="P175" s="923">
        <f t="shared" si="17"/>
        <v>1493</v>
      </c>
      <c r="Q175" s="846">
        <f t="shared" si="18"/>
        <v>0</v>
      </c>
      <c r="R175" s="848">
        <f t="shared" si="19"/>
        <v>1146</v>
      </c>
    </row>
    <row r="176" spans="1:19" ht="14.1" customHeight="1" x14ac:dyDescent="0.2">
      <c r="A176" s="4">
        <v>41606</v>
      </c>
      <c r="B176" s="120" t="s">
        <v>98</v>
      </c>
      <c r="C176" s="1">
        <v>74695</v>
      </c>
      <c r="D176" s="146">
        <f t="shared" si="12"/>
        <v>554</v>
      </c>
      <c r="E176" s="1">
        <v>73072</v>
      </c>
      <c r="F176" s="1">
        <v>105030</v>
      </c>
      <c r="G176" s="1">
        <v>178488</v>
      </c>
      <c r="H176" s="892">
        <v>11.106999999999999</v>
      </c>
      <c r="I176" s="893">
        <v>4.3419999999999996</v>
      </c>
      <c r="J176" s="894">
        <v>0</v>
      </c>
      <c r="K176" s="895">
        <v>4.7220000000000004</v>
      </c>
      <c r="L176" s="905">
        <f t="shared" si="13"/>
        <v>5363</v>
      </c>
      <c r="M176" s="910">
        <f t="shared" si="14"/>
        <v>1072.5999999999999</v>
      </c>
      <c r="N176" s="835">
        <f t="shared" si="15"/>
        <v>2906.9999999999995</v>
      </c>
      <c r="O176" s="835">
        <f t="shared" si="16"/>
        <v>389</v>
      </c>
      <c r="P176" s="923">
        <f t="shared" si="17"/>
        <v>3295.9999999999995</v>
      </c>
      <c r="Q176" s="846">
        <f t="shared" si="18"/>
        <v>0</v>
      </c>
      <c r="R176" s="848">
        <f t="shared" si="19"/>
        <v>2067.0000000000005</v>
      </c>
      <c r="S176" t="s">
        <v>461</v>
      </c>
    </row>
    <row r="177" spans="1:19" ht="14.1" customHeight="1" x14ac:dyDescent="0.2">
      <c r="A177" s="4">
        <v>41638</v>
      </c>
      <c r="B177" s="120" t="s">
        <v>99</v>
      </c>
      <c r="C177" s="1">
        <v>75191</v>
      </c>
      <c r="D177" s="146">
        <f t="shared" si="12"/>
        <v>496</v>
      </c>
      <c r="E177" s="1">
        <v>73346</v>
      </c>
      <c r="F177" s="1">
        <v>105037</v>
      </c>
      <c r="G177" s="1">
        <v>178494</v>
      </c>
      <c r="H177" s="892">
        <v>18.576000000000001</v>
      </c>
      <c r="I177" s="893">
        <v>8.7850000000000001</v>
      </c>
      <c r="J177" s="897">
        <v>0</v>
      </c>
      <c r="K177" s="895">
        <v>7.4509999999999996</v>
      </c>
      <c r="L177" s="905">
        <f t="shared" si="13"/>
        <v>7469.0000000000009</v>
      </c>
      <c r="M177" s="910">
        <f t="shared" si="14"/>
        <v>1493.8000000000002</v>
      </c>
      <c r="N177" s="835">
        <f t="shared" si="15"/>
        <v>4443.0000000000009</v>
      </c>
      <c r="O177" s="835">
        <f t="shared" si="16"/>
        <v>297.00000000000091</v>
      </c>
      <c r="P177" s="923">
        <f t="shared" si="17"/>
        <v>4740.0000000000018</v>
      </c>
      <c r="Q177" s="846">
        <f t="shared" si="18"/>
        <v>0</v>
      </c>
      <c r="R177" s="848">
        <f t="shared" si="19"/>
        <v>2728.9999999999991</v>
      </c>
    </row>
    <row r="178" spans="1:19" ht="14.1" customHeight="1" x14ac:dyDescent="0.2">
      <c r="A178" s="862" t="s">
        <v>353</v>
      </c>
      <c r="B178" s="844"/>
      <c r="C178" s="863"/>
      <c r="D178" s="864">
        <f>SUM(D166:D177)</f>
        <v>3631</v>
      </c>
      <c r="E178" s="865"/>
      <c r="F178" s="864">
        <f>F177-F164</f>
        <v>151</v>
      </c>
      <c r="G178" s="864">
        <f>G177-G164</f>
        <v>57</v>
      </c>
      <c r="H178" s="902"/>
      <c r="I178" s="902"/>
      <c r="J178" s="902"/>
      <c r="K178" s="903"/>
      <c r="L178" s="845"/>
      <c r="M178" s="845">
        <f>SUM(M172:M177)</f>
        <v>3715.2</v>
      </c>
      <c r="N178" s="845">
        <f>SUM(N166:N177)</f>
        <v>33115</v>
      </c>
      <c r="O178" s="845">
        <f>SUM(O166:O177)</f>
        <v>2340.0000000000009</v>
      </c>
      <c r="P178" s="927">
        <f>SUM(P166:P177)</f>
        <v>35455</v>
      </c>
      <c r="Q178" s="911">
        <f>SUM(Q172:Q177)</f>
        <v>0</v>
      </c>
      <c r="R178" s="911">
        <f>SUM(R172:R177)</f>
        <v>7450.9999999999991</v>
      </c>
    </row>
    <row r="179" spans="1:19" ht="14.1" customHeight="1" x14ac:dyDescent="0.2">
      <c r="A179" s="4">
        <v>41673</v>
      </c>
      <c r="B179" s="120" t="s">
        <v>88</v>
      </c>
      <c r="C179" s="1">
        <v>75695</v>
      </c>
      <c r="D179" s="146">
        <f>C179-C177</f>
        <v>504</v>
      </c>
      <c r="E179" s="1">
        <v>73626</v>
      </c>
      <c r="F179" s="1">
        <v>105044</v>
      </c>
      <c r="G179" s="1">
        <v>178499</v>
      </c>
      <c r="H179" s="892">
        <v>27.765999999999998</v>
      </c>
      <c r="I179" s="893">
        <v>14.653</v>
      </c>
      <c r="J179" s="894">
        <v>0</v>
      </c>
      <c r="K179" s="895">
        <v>10.608000000000001</v>
      </c>
      <c r="L179" s="905">
        <f>(H179-H177)*1000</f>
        <v>9189.9999999999982</v>
      </c>
      <c r="M179" s="910">
        <f t="shared" si="14"/>
        <v>1837.9999999999995</v>
      </c>
      <c r="N179" s="835">
        <f>(I179-I177)*1000</f>
        <v>5868</v>
      </c>
      <c r="O179" s="835">
        <f t="shared" ref="O179:O203" si="20">L179-(N179+Q179+R179)</f>
        <v>164.99999999999818</v>
      </c>
      <c r="P179" s="923">
        <f t="shared" ref="P179:P203" si="21">SUM(N179,O179)</f>
        <v>6032.9999999999982</v>
      </c>
      <c r="Q179" s="846">
        <f>(J179-J177)*1000</f>
        <v>0</v>
      </c>
      <c r="R179" s="848">
        <f>(K179-K177)*1000</f>
        <v>3157.0000000000009</v>
      </c>
    </row>
    <row r="180" spans="1:19" ht="14.1" customHeight="1" x14ac:dyDescent="0.2">
      <c r="A180" s="4">
        <v>41701</v>
      </c>
      <c r="B180" s="120" t="s">
        <v>89</v>
      </c>
      <c r="C180" s="1">
        <v>76122</v>
      </c>
      <c r="D180" s="146">
        <f t="shared" ref="D180:D190" si="22">(C180-C179)</f>
        <v>427</v>
      </c>
      <c r="E180" s="1">
        <v>73832</v>
      </c>
      <c r="F180" s="1">
        <v>105051</v>
      </c>
      <c r="G180" s="1">
        <v>178504</v>
      </c>
      <c r="H180" s="892">
        <v>34.295999999999999</v>
      </c>
      <c r="I180" s="893">
        <v>18.908999999999999</v>
      </c>
      <c r="J180" s="894">
        <v>0</v>
      </c>
      <c r="K180" s="895">
        <v>12.888</v>
      </c>
      <c r="L180" s="905">
        <f t="shared" ref="L180:L190" si="23">(H180-H179)*1000</f>
        <v>6530.0000000000009</v>
      </c>
      <c r="M180" s="910">
        <f t="shared" ref="M180:M190" si="24">L180/5</f>
        <v>1306.0000000000002</v>
      </c>
      <c r="N180" s="835">
        <f t="shared" ref="N180:N190" si="25">(I180-I179)*1000</f>
        <v>4255.9999999999982</v>
      </c>
      <c r="O180" s="835">
        <f t="shared" si="20"/>
        <v>-5.9999999999972715</v>
      </c>
      <c r="P180" s="923">
        <f t="shared" si="21"/>
        <v>4250.0000000000009</v>
      </c>
      <c r="Q180" s="846">
        <f t="shared" ref="Q180:Q190" si="26">(J180-J179)*1000</f>
        <v>0</v>
      </c>
      <c r="R180" s="848">
        <f t="shared" ref="R180:R190" si="27">(K180-K179)*1000</f>
        <v>2279.9999999999995</v>
      </c>
    </row>
    <row r="181" spans="1:19" ht="14.1" customHeight="1" x14ac:dyDescent="0.2">
      <c r="A181" s="4">
        <v>41730</v>
      </c>
      <c r="B181" s="120" t="s">
        <v>90</v>
      </c>
      <c r="C181" s="1">
        <v>76433</v>
      </c>
      <c r="D181" s="146">
        <f t="shared" si="22"/>
        <v>311</v>
      </c>
      <c r="E181" s="1">
        <v>74049</v>
      </c>
      <c r="F181" s="1">
        <v>105060</v>
      </c>
      <c r="G181" s="1">
        <v>178509</v>
      </c>
      <c r="H181" s="892">
        <v>38.921999999999997</v>
      </c>
      <c r="I181" s="893">
        <v>21.753</v>
      </c>
      <c r="J181" s="894">
        <v>0</v>
      </c>
      <c r="K181" s="895">
        <v>14.680999999999999</v>
      </c>
      <c r="L181" s="905">
        <f t="shared" si="23"/>
        <v>4625.9999999999973</v>
      </c>
      <c r="M181" s="910">
        <f t="shared" si="24"/>
        <v>925.19999999999948</v>
      </c>
      <c r="N181" s="835">
        <f t="shared" si="25"/>
        <v>2844.0000000000014</v>
      </c>
      <c r="O181" s="835">
        <f t="shared" si="20"/>
        <v>-11.000000000003638</v>
      </c>
      <c r="P181" s="923">
        <f t="shared" si="21"/>
        <v>2832.9999999999977</v>
      </c>
      <c r="Q181" s="846">
        <f t="shared" si="26"/>
        <v>0</v>
      </c>
      <c r="R181" s="848">
        <f t="shared" si="27"/>
        <v>1792.9999999999993</v>
      </c>
    </row>
    <row r="182" spans="1:19" ht="14.1" customHeight="1" x14ac:dyDescent="0.2">
      <c r="A182" s="4">
        <v>41758</v>
      </c>
      <c r="B182" s="120" t="s">
        <v>91</v>
      </c>
      <c r="C182" s="1">
        <v>76710</v>
      </c>
      <c r="D182" s="146">
        <f t="shared" si="22"/>
        <v>277</v>
      </c>
      <c r="E182" s="1">
        <v>74250</v>
      </c>
      <c r="F182" s="1">
        <v>105066</v>
      </c>
      <c r="G182" s="1">
        <v>178514</v>
      </c>
      <c r="H182" s="892">
        <v>41.210999999999999</v>
      </c>
      <c r="I182" s="893">
        <v>22.567</v>
      </c>
      <c r="J182" s="894">
        <v>0</v>
      </c>
      <c r="K182" s="895">
        <v>15.77</v>
      </c>
      <c r="L182" s="905">
        <f t="shared" si="23"/>
        <v>2289.0000000000014</v>
      </c>
      <c r="M182" s="910">
        <f t="shared" si="24"/>
        <v>457.8000000000003</v>
      </c>
      <c r="N182" s="835">
        <f t="shared" si="25"/>
        <v>814</v>
      </c>
      <c r="O182" s="835">
        <f t="shared" si="20"/>
        <v>386.00000000000091</v>
      </c>
      <c r="P182" s="923">
        <f t="shared" si="21"/>
        <v>1200.0000000000009</v>
      </c>
      <c r="Q182" s="846">
        <f t="shared" si="26"/>
        <v>0</v>
      </c>
      <c r="R182" s="848">
        <f t="shared" si="27"/>
        <v>1089.0000000000005</v>
      </c>
    </row>
    <row r="183" spans="1:19" ht="14.1" customHeight="1" x14ac:dyDescent="0.2">
      <c r="A183" s="4">
        <v>41793</v>
      </c>
      <c r="B183" s="120" t="s">
        <v>92</v>
      </c>
      <c r="C183" s="1">
        <v>77177</v>
      </c>
      <c r="D183" s="146">
        <f t="shared" si="22"/>
        <v>467</v>
      </c>
      <c r="E183" s="1">
        <v>74492</v>
      </c>
      <c r="F183" s="1">
        <v>105073</v>
      </c>
      <c r="G183" s="1">
        <v>178519</v>
      </c>
      <c r="H183" s="892">
        <v>44.039000000000001</v>
      </c>
      <c r="I183" s="893">
        <v>23.934999999999999</v>
      </c>
      <c r="J183" s="894">
        <v>1E-3</v>
      </c>
      <c r="K183" s="895">
        <v>16.928999999999998</v>
      </c>
      <c r="L183" s="905">
        <f t="shared" si="23"/>
        <v>2828.0000000000027</v>
      </c>
      <c r="M183" s="910">
        <f t="shared" si="24"/>
        <v>565.60000000000059</v>
      </c>
      <c r="N183" s="835">
        <f t="shared" si="25"/>
        <v>1367.9999999999986</v>
      </c>
      <c r="O183" s="835">
        <f t="shared" si="20"/>
        <v>300.00000000000546</v>
      </c>
      <c r="P183" s="923">
        <f t="shared" si="21"/>
        <v>1668.0000000000041</v>
      </c>
      <c r="Q183" s="846">
        <f t="shared" si="26"/>
        <v>1</v>
      </c>
      <c r="R183" s="848">
        <f t="shared" si="27"/>
        <v>1158.9999999999989</v>
      </c>
    </row>
    <row r="184" spans="1:19" ht="14.1" customHeight="1" x14ac:dyDescent="0.2">
      <c r="A184" s="4">
        <v>41820</v>
      </c>
      <c r="B184" s="120" t="s">
        <v>93</v>
      </c>
      <c r="C184" s="1">
        <v>77416</v>
      </c>
      <c r="D184" s="146">
        <f t="shared" si="22"/>
        <v>239</v>
      </c>
      <c r="E184" s="1">
        <v>74673</v>
      </c>
      <c r="F184" s="1">
        <v>105077</v>
      </c>
      <c r="G184" s="1">
        <v>178523</v>
      </c>
      <c r="H184" s="892">
        <v>45.014000000000003</v>
      </c>
      <c r="I184" s="893">
        <v>24.123999999999999</v>
      </c>
      <c r="J184" s="894">
        <v>1E-3</v>
      </c>
      <c r="K184" s="895">
        <v>17.459</v>
      </c>
      <c r="L184" s="905">
        <f t="shared" si="23"/>
        <v>975.00000000000136</v>
      </c>
      <c r="M184" s="910">
        <f t="shared" si="24"/>
        <v>195.00000000000028</v>
      </c>
      <c r="N184" s="835">
        <f t="shared" si="25"/>
        <v>189.00000000000006</v>
      </c>
      <c r="O184" s="835">
        <f t="shared" si="20"/>
        <v>256.00000000000023</v>
      </c>
      <c r="P184" s="923">
        <f t="shared" si="21"/>
        <v>445.00000000000028</v>
      </c>
      <c r="Q184" s="846">
        <f t="shared" si="26"/>
        <v>0</v>
      </c>
      <c r="R184" s="848">
        <f t="shared" si="27"/>
        <v>530.00000000000114</v>
      </c>
    </row>
    <row r="185" spans="1:19" ht="14.1" customHeight="1" x14ac:dyDescent="0.2">
      <c r="A185" s="4">
        <v>41851</v>
      </c>
      <c r="B185" s="121" t="s">
        <v>94</v>
      </c>
      <c r="C185" s="1">
        <v>77834</v>
      </c>
      <c r="D185" s="146">
        <f t="shared" si="22"/>
        <v>418</v>
      </c>
      <c r="E185" s="1">
        <v>74871</v>
      </c>
      <c r="F185" s="1">
        <v>105083</v>
      </c>
      <c r="G185" s="1">
        <v>178527</v>
      </c>
      <c r="H185" s="892">
        <v>45.954999999999998</v>
      </c>
      <c r="I185" s="893">
        <v>24.196999999999999</v>
      </c>
      <c r="J185" s="894">
        <v>1E-3</v>
      </c>
      <c r="K185" s="895">
        <v>17.945</v>
      </c>
      <c r="L185" s="905">
        <f t="shared" si="23"/>
        <v>940.99999999999545</v>
      </c>
      <c r="M185" s="910">
        <f t="shared" si="24"/>
        <v>188.19999999999908</v>
      </c>
      <c r="N185" s="835">
        <f t="shared" si="25"/>
        <v>73.000000000000398</v>
      </c>
      <c r="O185" s="835">
        <f t="shared" si="20"/>
        <v>381.99999999999432</v>
      </c>
      <c r="P185" s="923">
        <f t="shared" si="21"/>
        <v>454.99999999999471</v>
      </c>
      <c r="Q185" s="846">
        <f t="shared" si="26"/>
        <v>0</v>
      </c>
      <c r="R185" s="848">
        <f t="shared" si="27"/>
        <v>486.00000000000068</v>
      </c>
    </row>
    <row r="186" spans="1:19" ht="14.1" customHeight="1" x14ac:dyDescent="0.2">
      <c r="A186" s="4">
        <v>41872</v>
      </c>
      <c r="B186" s="121" t="s">
        <v>95</v>
      </c>
      <c r="C186" s="1">
        <v>78059</v>
      </c>
      <c r="D186" s="146">
        <f t="shared" si="22"/>
        <v>225</v>
      </c>
      <c r="E186" s="1">
        <v>75018</v>
      </c>
      <c r="F186" s="1">
        <v>105087</v>
      </c>
      <c r="G186" s="1">
        <v>178530</v>
      </c>
      <c r="H186" s="892">
        <v>46.664000000000001</v>
      </c>
      <c r="I186" s="893">
        <v>24.198</v>
      </c>
      <c r="J186" s="894">
        <v>1E-3</v>
      </c>
      <c r="K186" s="895">
        <v>18.295999999999999</v>
      </c>
      <c r="L186" s="905">
        <f t="shared" si="23"/>
        <v>709.00000000000318</v>
      </c>
      <c r="M186" s="910">
        <f t="shared" si="24"/>
        <v>141.80000000000064</v>
      </c>
      <c r="N186" s="835">
        <f t="shared" si="25"/>
        <v>1.0000000000012221</v>
      </c>
      <c r="O186" s="835">
        <f t="shared" si="20"/>
        <v>357.00000000000284</v>
      </c>
      <c r="P186" s="923">
        <f t="shared" si="21"/>
        <v>358.00000000000409</v>
      </c>
      <c r="Q186" s="846">
        <f t="shared" si="26"/>
        <v>0</v>
      </c>
      <c r="R186" s="848">
        <f t="shared" si="27"/>
        <v>350.99999999999909</v>
      </c>
    </row>
    <row r="187" spans="1:19" ht="14.1" customHeight="1" x14ac:dyDescent="0.2">
      <c r="A187" s="4">
        <v>41912</v>
      </c>
      <c r="B187" s="121" t="s">
        <v>96</v>
      </c>
      <c r="C187" s="1">
        <v>78534</v>
      </c>
      <c r="D187" s="146">
        <f t="shared" si="22"/>
        <v>475</v>
      </c>
      <c r="E187" s="1">
        <v>75287</v>
      </c>
      <c r="F187" s="1">
        <v>105095</v>
      </c>
      <c r="G187" s="1">
        <v>178535</v>
      </c>
      <c r="H187" s="892">
        <v>48.313000000000002</v>
      </c>
      <c r="I187" s="893">
        <v>24.212</v>
      </c>
      <c r="J187" s="894">
        <v>1E-3</v>
      </c>
      <c r="K187" s="895">
        <v>19.059999999999999</v>
      </c>
      <c r="L187" s="905">
        <f t="shared" si="23"/>
        <v>1649.0000000000009</v>
      </c>
      <c r="M187" s="910">
        <f t="shared" si="24"/>
        <v>329.80000000000018</v>
      </c>
      <c r="N187" s="835">
        <f t="shared" si="25"/>
        <v>13.999999999999346</v>
      </c>
      <c r="O187" s="835">
        <f t="shared" si="20"/>
        <v>871.00000000000227</v>
      </c>
      <c r="P187" s="923">
        <f t="shared" si="21"/>
        <v>885.00000000000159</v>
      </c>
      <c r="Q187" s="846">
        <f t="shared" si="26"/>
        <v>0</v>
      </c>
      <c r="R187" s="848">
        <f t="shared" si="27"/>
        <v>763.99999999999932</v>
      </c>
      <c r="S187" t="s">
        <v>516</v>
      </c>
    </row>
    <row r="188" spans="1:19" ht="14.1" customHeight="1" x14ac:dyDescent="0.2">
      <c r="A188" s="4">
        <v>41942</v>
      </c>
      <c r="B188" s="121" t="s">
        <v>97</v>
      </c>
      <c r="C188" s="1">
        <v>78997</v>
      </c>
      <c r="D188" s="146">
        <f t="shared" si="22"/>
        <v>463</v>
      </c>
      <c r="E188" s="1">
        <v>75486</v>
      </c>
      <c r="F188" s="1">
        <v>105102</v>
      </c>
      <c r="G188" s="1">
        <v>178540</v>
      </c>
      <c r="H188" s="892">
        <v>50.893000000000001</v>
      </c>
      <c r="I188" s="893">
        <v>25.103999999999999</v>
      </c>
      <c r="J188" s="894">
        <v>1E-3</v>
      </c>
      <c r="K188" s="895">
        <v>20.172000000000001</v>
      </c>
      <c r="L188" s="905">
        <f t="shared" si="23"/>
        <v>2579.9999999999982</v>
      </c>
      <c r="M188" s="910">
        <f t="shared" si="24"/>
        <v>515.99999999999966</v>
      </c>
      <c r="N188" s="835">
        <f t="shared" si="25"/>
        <v>891.99999999999943</v>
      </c>
      <c r="O188" s="835">
        <f t="shared" si="20"/>
        <v>575.99999999999682</v>
      </c>
      <c r="P188" s="923">
        <f t="shared" si="21"/>
        <v>1467.9999999999964</v>
      </c>
      <c r="Q188" s="846">
        <f t="shared" si="26"/>
        <v>0</v>
      </c>
      <c r="R188" s="848">
        <f t="shared" si="27"/>
        <v>1112.0000000000018</v>
      </c>
      <c r="S188" t="s">
        <v>516</v>
      </c>
    </row>
    <row r="189" spans="1:19" ht="14.1" customHeight="1" x14ac:dyDescent="0.2">
      <c r="A189" s="4">
        <v>41974</v>
      </c>
      <c r="B189" s="120" t="s">
        <v>98</v>
      </c>
      <c r="C189" s="1">
        <v>79545</v>
      </c>
      <c r="D189" s="146">
        <f t="shared" si="22"/>
        <v>548</v>
      </c>
      <c r="E189" s="1">
        <v>75737</v>
      </c>
      <c r="F189" s="1">
        <v>105111</v>
      </c>
      <c r="G189" s="1">
        <v>178546</v>
      </c>
      <c r="H189" s="892">
        <v>56.591000000000001</v>
      </c>
      <c r="I189" s="893">
        <v>27.82</v>
      </c>
      <c r="J189" s="894">
        <v>0.442</v>
      </c>
      <c r="K189" s="895">
        <v>22.323</v>
      </c>
      <c r="L189" s="905">
        <f t="shared" si="23"/>
        <v>5698</v>
      </c>
      <c r="M189" s="910">
        <f t="shared" si="24"/>
        <v>1139.5999999999999</v>
      </c>
      <c r="N189" s="835">
        <f t="shared" si="25"/>
        <v>2716.0000000000009</v>
      </c>
      <c r="O189" s="835">
        <f t="shared" si="20"/>
        <v>389.99999999999909</v>
      </c>
      <c r="P189" s="923">
        <f t="shared" si="21"/>
        <v>3106</v>
      </c>
      <c r="Q189" s="846">
        <f t="shared" si="26"/>
        <v>441</v>
      </c>
      <c r="R189" s="848">
        <f t="shared" si="27"/>
        <v>2151</v>
      </c>
      <c r="S189" t="s">
        <v>524</v>
      </c>
    </row>
    <row r="190" spans="1:19" ht="14.1" customHeight="1" x14ac:dyDescent="0.2">
      <c r="A190" s="4">
        <v>42004</v>
      </c>
      <c r="B190" s="120" t="s">
        <v>99</v>
      </c>
      <c r="C190" s="1">
        <v>80137</v>
      </c>
      <c r="D190" s="146">
        <f t="shared" si="22"/>
        <v>592</v>
      </c>
      <c r="E190" s="1">
        <v>76032</v>
      </c>
      <c r="F190" s="1">
        <v>105134</v>
      </c>
      <c r="G190" s="1">
        <v>178570</v>
      </c>
      <c r="H190" s="892">
        <v>63.68</v>
      </c>
      <c r="I190" s="893">
        <v>31.736000000000001</v>
      </c>
      <c r="J190" s="897">
        <v>0.83</v>
      </c>
      <c r="K190" s="895">
        <v>24.815999999999999</v>
      </c>
      <c r="L190" s="905">
        <f t="shared" si="23"/>
        <v>7088.9999999999982</v>
      </c>
      <c r="M190" s="910">
        <f t="shared" si="24"/>
        <v>1417.7999999999997</v>
      </c>
      <c r="N190" s="835">
        <f t="shared" si="25"/>
        <v>3916.0000000000005</v>
      </c>
      <c r="O190" s="835">
        <f t="shared" si="20"/>
        <v>292</v>
      </c>
      <c r="P190" s="923">
        <f t="shared" si="21"/>
        <v>4208</v>
      </c>
      <c r="Q190" s="846">
        <f t="shared" si="26"/>
        <v>387.99999999999994</v>
      </c>
      <c r="R190" s="848">
        <f t="shared" si="27"/>
        <v>2492.9999999999986</v>
      </c>
    </row>
    <row r="191" spans="1:19" ht="14.1" customHeight="1" x14ac:dyDescent="0.2">
      <c r="A191" s="862" t="s">
        <v>397</v>
      </c>
      <c r="B191" s="844"/>
      <c r="C191" s="863"/>
      <c r="D191" s="864">
        <f>SUM(D179:D190)</f>
        <v>4946</v>
      </c>
      <c r="E191" s="865"/>
      <c r="F191" s="864">
        <f>F190-F177</f>
        <v>97</v>
      </c>
      <c r="G191" s="864">
        <f>G190-G177</f>
        <v>76</v>
      </c>
      <c r="H191" s="902"/>
      <c r="I191" s="902"/>
      <c r="J191" s="902"/>
      <c r="K191" s="903"/>
      <c r="L191" s="845">
        <f t="shared" ref="L191:R191" si="28">SUM(L179:L190)</f>
        <v>45104</v>
      </c>
      <c r="M191" s="845">
        <f t="shared" si="28"/>
        <v>9020.7999999999993</v>
      </c>
      <c r="N191" s="845">
        <f t="shared" si="28"/>
        <v>22951</v>
      </c>
      <c r="O191" s="845">
        <f>SUM(O179:O190)</f>
        <v>3957.9999999999991</v>
      </c>
      <c r="P191" s="927">
        <f>SUM(P179:P190)</f>
        <v>26909</v>
      </c>
      <c r="Q191" s="911">
        <f t="shared" si="28"/>
        <v>830</v>
      </c>
      <c r="R191" s="911">
        <f t="shared" si="28"/>
        <v>17365</v>
      </c>
    </row>
    <row r="192" spans="1:19" ht="14.1" customHeight="1" x14ac:dyDescent="0.2">
      <c r="A192" s="4">
        <v>42037</v>
      </c>
      <c r="B192" s="120" t="s">
        <v>88</v>
      </c>
      <c r="C192" s="1">
        <v>80796</v>
      </c>
      <c r="D192" s="146">
        <f>C192-C190</f>
        <v>659</v>
      </c>
      <c r="E192" s="1">
        <v>76236</v>
      </c>
      <c r="F192" s="1">
        <v>105163</v>
      </c>
      <c r="G192" s="1">
        <v>178610</v>
      </c>
      <c r="H192" s="892">
        <v>72.828000000000003</v>
      </c>
      <c r="I192" s="893">
        <v>37.06</v>
      </c>
      <c r="J192" s="894">
        <v>1.5329999999999999</v>
      </c>
      <c r="K192" s="895">
        <v>27.731000000000002</v>
      </c>
      <c r="L192" s="905">
        <f>(H192-H190)*1000</f>
        <v>9148.0000000000036</v>
      </c>
      <c r="M192" s="910">
        <f t="shared" ref="M192" si="29">L192/5</f>
        <v>1829.6000000000008</v>
      </c>
      <c r="N192" s="835">
        <f>(I192-I190)*1000</f>
        <v>5324.0000000000018</v>
      </c>
      <c r="O192" s="835">
        <f t="shared" si="20"/>
        <v>206</v>
      </c>
      <c r="P192" s="923">
        <f t="shared" si="21"/>
        <v>5530.0000000000018</v>
      </c>
      <c r="Q192" s="846">
        <f>(J192-J190)*1000</f>
        <v>703</v>
      </c>
      <c r="R192" s="848">
        <f>(K192-K190)*1000</f>
        <v>2915.0000000000027</v>
      </c>
    </row>
    <row r="193" spans="1:19" ht="14.1" customHeight="1" x14ac:dyDescent="0.2">
      <c r="A193" s="4">
        <v>42066</v>
      </c>
      <c r="B193" s="120" t="s">
        <v>89</v>
      </c>
      <c r="C193" s="1">
        <v>81348</v>
      </c>
      <c r="D193" s="146">
        <f t="shared" ref="D193:D203" si="30">(C193-C192)</f>
        <v>552</v>
      </c>
      <c r="E193" s="1">
        <v>76429</v>
      </c>
      <c r="F193" s="1">
        <v>105193</v>
      </c>
      <c r="G193" s="1">
        <v>178645</v>
      </c>
      <c r="H193" s="892">
        <v>81.869</v>
      </c>
      <c r="I193" s="893">
        <v>42.609000000000002</v>
      </c>
      <c r="J193" s="894">
        <v>2.335</v>
      </c>
      <c r="K193" s="895">
        <v>30.562999999999999</v>
      </c>
      <c r="L193" s="905">
        <f t="shared" ref="L193:L203" si="31">(H193-H192)*1000</f>
        <v>9040.9999999999964</v>
      </c>
      <c r="M193" s="910">
        <f t="shared" ref="M193:M203" si="32">L193/5</f>
        <v>1808.1999999999994</v>
      </c>
      <c r="N193" s="835">
        <f t="shared" ref="N193:N203" si="33">(I193-I192)*1000</f>
        <v>5548.9999999999991</v>
      </c>
      <c r="O193" s="835">
        <f t="shared" si="20"/>
        <v>-142</v>
      </c>
      <c r="P193" s="923">
        <f t="shared" si="21"/>
        <v>5406.9999999999991</v>
      </c>
      <c r="Q193" s="846">
        <f t="shared" ref="Q193:Q203" si="34">(J193-J192)*1000</f>
        <v>802</v>
      </c>
      <c r="R193" s="848">
        <f t="shared" ref="R193:R203" si="35">(K193-K192)*1000</f>
        <v>2831.9999999999973</v>
      </c>
    </row>
    <row r="194" spans="1:19" ht="14.1" customHeight="1" x14ac:dyDescent="0.2">
      <c r="A194" s="4">
        <v>42095</v>
      </c>
      <c r="B194" s="120" t="s">
        <v>90</v>
      </c>
      <c r="C194" s="1">
        <v>81823</v>
      </c>
      <c r="D194" s="146">
        <f t="shared" si="30"/>
        <v>475</v>
      </c>
      <c r="E194" s="1">
        <v>76643</v>
      </c>
      <c r="F194" s="1">
        <v>105224</v>
      </c>
      <c r="G194" s="1">
        <v>178675</v>
      </c>
      <c r="H194" s="892">
        <v>88.021000000000001</v>
      </c>
      <c r="I194" s="893">
        <v>45.921999999999997</v>
      </c>
      <c r="J194" s="894">
        <v>2.8479999999999999</v>
      </c>
      <c r="K194" s="895">
        <v>32.709000000000003</v>
      </c>
      <c r="L194" s="905">
        <f t="shared" si="31"/>
        <v>6152.0000000000009</v>
      </c>
      <c r="M194" s="910">
        <f t="shared" si="32"/>
        <v>1230.4000000000001</v>
      </c>
      <c r="N194" s="835">
        <f t="shared" si="33"/>
        <v>3312.9999999999955</v>
      </c>
      <c r="O194" s="835">
        <f t="shared" si="20"/>
        <v>180.00000000000091</v>
      </c>
      <c r="P194" s="923">
        <f t="shared" si="21"/>
        <v>3492.9999999999964</v>
      </c>
      <c r="Q194" s="846">
        <f t="shared" si="34"/>
        <v>512.99999999999989</v>
      </c>
      <c r="R194" s="848">
        <f t="shared" si="35"/>
        <v>2146.0000000000045</v>
      </c>
    </row>
    <row r="195" spans="1:19" ht="14.1" customHeight="1" x14ac:dyDescent="0.2">
      <c r="A195" s="4">
        <v>42130</v>
      </c>
      <c r="B195" s="120" t="s">
        <v>91</v>
      </c>
      <c r="C195" s="1">
        <v>82242</v>
      </c>
      <c r="D195" s="146">
        <f t="shared" si="30"/>
        <v>419</v>
      </c>
      <c r="E195" s="1">
        <v>76886</v>
      </c>
      <c r="F195" s="1">
        <v>105252</v>
      </c>
      <c r="G195" s="1">
        <v>178707</v>
      </c>
      <c r="H195" s="892">
        <v>92.046999999999997</v>
      </c>
      <c r="I195" s="893">
        <v>47.52</v>
      </c>
      <c r="J195" s="894">
        <v>3.2</v>
      </c>
      <c r="K195" s="895">
        <v>34.417000000000002</v>
      </c>
      <c r="L195" s="905">
        <f t="shared" si="31"/>
        <v>4025.9999999999964</v>
      </c>
      <c r="M195" s="910">
        <f t="shared" si="32"/>
        <v>805.19999999999925</v>
      </c>
      <c r="N195" s="835">
        <f t="shared" si="33"/>
        <v>1598.0000000000061</v>
      </c>
      <c r="O195" s="835">
        <f t="shared" si="20"/>
        <v>367.99999999999181</v>
      </c>
      <c r="P195" s="923">
        <f t="shared" si="21"/>
        <v>1965.999999999998</v>
      </c>
      <c r="Q195" s="846">
        <f t="shared" si="34"/>
        <v>352.00000000000034</v>
      </c>
      <c r="R195" s="848">
        <f t="shared" si="35"/>
        <v>1707.9999999999984</v>
      </c>
    </row>
    <row r="196" spans="1:19" ht="14.1" customHeight="1" x14ac:dyDescent="0.2">
      <c r="A196" s="4">
        <v>42152</v>
      </c>
      <c r="B196" s="120" t="s">
        <v>92</v>
      </c>
      <c r="C196" s="1">
        <v>82466</v>
      </c>
      <c r="D196" s="146">
        <f t="shared" si="30"/>
        <v>224</v>
      </c>
      <c r="E196" s="1">
        <v>77035</v>
      </c>
      <c r="F196" s="1">
        <v>105278</v>
      </c>
      <c r="G196" s="1">
        <v>178736</v>
      </c>
      <c r="H196" s="892">
        <v>93.828000000000003</v>
      </c>
      <c r="I196" s="893">
        <v>48.101999999999997</v>
      </c>
      <c r="J196" s="894">
        <v>3.2120000000000002</v>
      </c>
      <c r="K196" s="895">
        <v>35.203000000000003</v>
      </c>
      <c r="L196" s="905">
        <f t="shared" si="31"/>
        <v>1781.0000000000059</v>
      </c>
      <c r="M196" s="910">
        <f t="shared" si="32"/>
        <v>356.20000000000118</v>
      </c>
      <c r="N196" s="835">
        <f t="shared" si="33"/>
        <v>581.99999999999363</v>
      </c>
      <c r="O196" s="835">
        <f t="shared" si="20"/>
        <v>401.00000000001091</v>
      </c>
      <c r="P196" s="923">
        <f t="shared" si="21"/>
        <v>983.00000000000455</v>
      </c>
      <c r="Q196" s="846">
        <f t="shared" si="34"/>
        <v>12.000000000000011</v>
      </c>
      <c r="R196" s="848">
        <f t="shared" si="35"/>
        <v>786.00000000000136</v>
      </c>
    </row>
    <row r="197" spans="1:19" ht="14.1" customHeight="1" x14ac:dyDescent="0.2">
      <c r="A197" s="4">
        <v>42187</v>
      </c>
      <c r="B197" s="120" t="s">
        <v>93</v>
      </c>
      <c r="C197" s="1">
        <v>82854</v>
      </c>
      <c r="D197" s="146">
        <f t="shared" si="30"/>
        <v>388</v>
      </c>
      <c r="E197" s="1">
        <v>77269</v>
      </c>
      <c r="F197" s="1">
        <v>105310</v>
      </c>
      <c r="G197" s="1">
        <v>178767</v>
      </c>
      <c r="H197" s="892">
        <v>95.590999999999994</v>
      </c>
      <c r="I197" s="893">
        <v>48.542999999999999</v>
      </c>
      <c r="J197" s="894">
        <v>3.2120000000000002</v>
      </c>
      <c r="K197" s="895">
        <v>35.899000000000001</v>
      </c>
      <c r="L197" s="905">
        <f t="shared" si="31"/>
        <v>1762.9999999999909</v>
      </c>
      <c r="M197" s="910">
        <f t="shared" si="32"/>
        <v>352.5999999999982</v>
      </c>
      <c r="N197" s="835">
        <f t="shared" si="33"/>
        <v>441.0000000000025</v>
      </c>
      <c r="O197" s="835">
        <f t="shared" si="20"/>
        <v>625.99999999999045</v>
      </c>
      <c r="P197" s="923">
        <f t="shared" si="21"/>
        <v>1066.999999999993</v>
      </c>
      <c r="Q197" s="846">
        <f t="shared" si="34"/>
        <v>0</v>
      </c>
      <c r="R197" s="848">
        <f t="shared" si="35"/>
        <v>695.99999999999795</v>
      </c>
    </row>
    <row r="198" spans="1:19" ht="14.1" customHeight="1" x14ac:dyDescent="0.2">
      <c r="A198" s="4">
        <v>42215</v>
      </c>
      <c r="B198" s="121" t="s">
        <v>94</v>
      </c>
      <c r="C198" s="1">
        <v>83175</v>
      </c>
      <c r="D198" s="146">
        <f t="shared" si="30"/>
        <v>321</v>
      </c>
      <c r="E198" s="1">
        <v>77440</v>
      </c>
      <c r="F198" s="1">
        <v>105339</v>
      </c>
      <c r="G198" s="1">
        <v>178792</v>
      </c>
      <c r="H198" s="892">
        <v>96.569000000000003</v>
      </c>
      <c r="I198" s="893">
        <v>48.597000000000001</v>
      </c>
      <c r="J198" s="894">
        <v>3.2120000000000002</v>
      </c>
      <c r="K198" s="895">
        <v>36.332000000000001</v>
      </c>
      <c r="L198" s="905">
        <f t="shared" si="31"/>
        <v>978.00000000000864</v>
      </c>
      <c r="M198" s="910">
        <f t="shared" si="32"/>
        <v>195.60000000000173</v>
      </c>
      <c r="N198" s="835">
        <f t="shared" si="33"/>
        <v>54.000000000002046</v>
      </c>
      <c r="O198" s="835">
        <f t="shared" si="20"/>
        <v>491.00000000000676</v>
      </c>
      <c r="P198" s="923">
        <f t="shared" si="21"/>
        <v>545.00000000000887</v>
      </c>
      <c r="Q198" s="846">
        <f t="shared" si="34"/>
        <v>0</v>
      </c>
      <c r="R198" s="848">
        <f t="shared" si="35"/>
        <v>432.99999999999983</v>
      </c>
    </row>
    <row r="199" spans="1:19" ht="14.1" customHeight="1" x14ac:dyDescent="0.2">
      <c r="A199" s="4">
        <v>42250</v>
      </c>
      <c r="B199" s="121" t="s">
        <v>95</v>
      </c>
      <c r="C199" s="1">
        <v>83479</v>
      </c>
      <c r="D199" s="146">
        <f t="shared" si="30"/>
        <v>304</v>
      </c>
      <c r="E199" s="1">
        <v>77646</v>
      </c>
      <c r="F199" s="1">
        <v>105355</v>
      </c>
      <c r="G199" s="1">
        <v>178803</v>
      </c>
      <c r="H199" s="892">
        <v>97.617999999999995</v>
      </c>
      <c r="I199" s="893">
        <v>48.65</v>
      </c>
      <c r="J199" s="894">
        <v>3.2120000000000002</v>
      </c>
      <c r="K199" s="895">
        <v>36.856999999999999</v>
      </c>
      <c r="L199" s="905">
        <f t="shared" si="31"/>
        <v>1048.9999999999923</v>
      </c>
      <c r="M199" s="910">
        <f t="shared" si="32"/>
        <v>209.79999999999845</v>
      </c>
      <c r="N199" s="835">
        <f t="shared" si="33"/>
        <v>52.999999999997272</v>
      </c>
      <c r="O199" s="835">
        <f t="shared" si="20"/>
        <v>470.99999999999636</v>
      </c>
      <c r="P199" s="923">
        <f t="shared" si="21"/>
        <v>523.99999999999363</v>
      </c>
      <c r="Q199" s="846">
        <f t="shared" si="34"/>
        <v>0</v>
      </c>
      <c r="R199" s="848">
        <f t="shared" si="35"/>
        <v>524.99999999999864</v>
      </c>
    </row>
    <row r="200" spans="1:19" ht="14.1" customHeight="1" x14ac:dyDescent="0.2">
      <c r="A200" s="4">
        <v>42283</v>
      </c>
      <c r="B200" s="121" t="s">
        <v>96</v>
      </c>
      <c r="C200" s="1">
        <v>83926</v>
      </c>
      <c r="D200" s="146">
        <f t="shared" si="30"/>
        <v>447</v>
      </c>
      <c r="E200" s="1">
        <v>77847</v>
      </c>
      <c r="F200" s="1">
        <v>105357</v>
      </c>
      <c r="G200" s="1">
        <v>178803</v>
      </c>
      <c r="H200" s="892">
        <v>99.146000000000001</v>
      </c>
      <c r="I200" s="893">
        <v>48.726999999999997</v>
      </c>
      <c r="J200" s="894">
        <v>3.2120000000000002</v>
      </c>
      <c r="K200" s="895">
        <v>37.466000000000001</v>
      </c>
      <c r="L200" s="905">
        <f t="shared" si="31"/>
        <v>1528.0000000000059</v>
      </c>
      <c r="M200" s="910">
        <f t="shared" si="32"/>
        <v>305.60000000000116</v>
      </c>
      <c r="N200" s="835">
        <f t="shared" si="33"/>
        <v>76.999999999998181</v>
      </c>
      <c r="O200" s="835">
        <f t="shared" si="20"/>
        <v>842.00000000000591</v>
      </c>
      <c r="P200" s="923">
        <f t="shared" si="21"/>
        <v>919.00000000000409</v>
      </c>
      <c r="Q200" s="846">
        <f t="shared" si="34"/>
        <v>0</v>
      </c>
      <c r="R200" s="848">
        <f t="shared" si="35"/>
        <v>609.00000000000182</v>
      </c>
    </row>
    <row r="201" spans="1:19" ht="14.1" customHeight="1" x14ac:dyDescent="0.2">
      <c r="A201" s="4">
        <v>42311</v>
      </c>
      <c r="B201" s="121" t="s">
        <v>97</v>
      </c>
      <c r="C201" s="1">
        <v>84425</v>
      </c>
      <c r="D201" s="146">
        <f t="shared" si="30"/>
        <v>499</v>
      </c>
      <c r="E201" s="1">
        <v>78021</v>
      </c>
      <c r="F201" s="1">
        <v>105357</v>
      </c>
      <c r="G201" s="1">
        <v>178803</v>
      </c>
      <c r="H201" s="892">
        <v>103.14400000000001</v>
      </c>
      <c r="I201" s="893">
        <v>50.563000000000002</v>
      </c>
      <c r="J201" s="894">
        <v>3.2120000000000002</v>
      </c>
      <c r="K201" s="895">
        <v>39.046999999999997</v>
      </c>
      <c r="L201" s="905">
        <f t="shared" si="31"/>
        <v>3998.0000000000045</v>
      </c>
      <c r="M201" s="910">
        <f t="shared" si="32"/>
        <v>799.60000000000093</v>
      </c>
      <c r="N201" s="835">
        <f t="shared" si="33"/>
        <v>1836.0000000000057</v>
      </c>
      <c r="O201" s="835">
        <f t="shared" si="20"/>
        <v>581.00000000000273</v>
      </c>
      <c r="P201" s="923">
        <f t="shared" si="21"/>
        <v>2417.0000000000082</v>
      </c>
      <c r="Q201" s="846">
        <f t="shared" si="34"/>
        <v>0</v>
      </c>
      <c r="R201" s="848">
        <f t="shared" si="35"/>
        <v>1580.9999999999959</v>
      </c>
    </row>
    <row r="202" spans="1:19" ht="14.1" customHeight="1" x14ac:dyDescent="0.2">
      <c r="A202" s="4">
        <v>42340</v>
      </c>
      <c r="B202" s="120" t="s">
        <v>98</v>
      </c>
      <c r="C202" s="1">
        <v>84950</v>
      </c>
      <c r="D202" s="146">
        <f t="shared" si="30"/>
        <v>525</v>
      </c>
      <c r="E202" s="1">
        <v>78230</v>
      </c>
      <c r="F202" s="1">
        <v>105360</v>
      </c>
      <c r="G202" s="1">
        <v>178803</v>
      </c>
      <c r="H202" s="892">
        <v>108.087</v>
      </c>
      <c r="I202" s="893">
        <v>53.029000000000003</v>
      </c>
      <c r="J202" s="894">
        <v>3.2120000000000002</v>
      </c>
      <c r="K202" s="895">
        <v>40.914999999999999</v>
      </c>
      <c r="L202" s="905">
        <f t="shared" si="31"/>
        <v>4942.9999999999982</v>
      </c>
      <c r="M202" s="910">
        <f t="shared" si="32"/>
        <v>988.59999999999968</v>
      </c>
      <c r="N202" s="835">
        <f t="shared" si="33"/>
        <v>2466.0000000000009</v>
      </c>
      <c r="O202" s="835">
        <f t="shared" si="20"/>
        <v>608.99999999999545</v>
      </c>
      <c r="P202" s="923">
        <f t="shared" si="21"/>
        <v>3074.9999999999964</v>
      </c>
      <c r="Q202" s="846">
        <f t="shared" si="34"/>
        <v>0</v>
      </c>
      <c r="R202" s="848">
        <f t="shared" si="35"/>
        <v>1868.000000000002</v>
      </c>
    </row>
    <row r="203" spans="1:19" ht="14.1" customHeight="1" x14ac:dyDescent="0.2">
      <c r="A203" s="4">
        <v>42374</v>
      </c>
      <c r="B203" s="120" t="s">
        <v>99</v>
      </c>
      <c r="C203" s="1">
        <v>85645</v>
      </c>
      <c r="D203" s="146">
        <f t="shared" si="30"/>
        <v>695</v>
      </c>
      <c r="E203" s="1">
        <v>78481</v>
      </c>
      <c r="F203" s="1">
        <v>105363</v>
      </c>
      <c r="G203" s="1">
        <v>178803</v>
      </c>
      <c r="H203" s="892">
        <v>114.592</v>
      </c>
      <c r="I203" s="893">
        <v>56.162999999999997</v>
      </c>
      <c r="J203" s="897">
        <v>3.2120000000000002</v>
      </c>
      <c r="K203" s="895">
        <v>43.475999999999999</v>
      </c>
      <c r="L203" s="905">
        <f t="shared" si="31"/>
        <v>6504.9999999999955</v>
      </c>
      <c r="M203" s="910">
        <f t="shared" si="32"/>
        <v>1300.9999999999991</v>
      </c>
      <c r="N203" s="835">
        <f t="shared" si="33"/>
        <v>3133.9999999999932</v>
      </c>
      <c r="O203" s="835">
        <f t="shared" si="20"/>
        <v>810.00000000000273</v>
      </c>
      <c r="P203" s="923">
        <f t="shared" si="21"/>
        <v>3943.9999999999959</v>
      </c>
      <c r="Q203" s="846">
        <f t="shared" si="34"/>
        <v>0</v>
      </c>
      <c r="R203" s="848">
        <f t="shared" si="35"/>
        <v>2561</v>
      </c>
    </row>
    <row r="204" spans="1:19" ht="14.1" customHeight="1" x14ac:dyDescent="0.2">
      <c r="A204" s="862" t="s">
        <v>468</v>
      </c>
      <c r="B204" s="844"/>
      <c r="C204" s="863"/>
      <c r="D204" s="864">
        <f>SUM(D192:D203)</f>
        <v>5508</v>
      </c>
      <c r="E204" s="865"/>
      <c r="F204" s="864">
        <f>F203-F190</f>
        <v>229</v>
      </c>
      <c r="G204" s="864">
        <f>G203-G190</f>
        <v>233</v>
      </c>
      <c r="H204" s="902"/>
      <c r="I204" s="902"/>
      <c r="J204" s="902"/>
      <c r="K204" s="903"/>
      <c r="L204" s="845">
        <f t="shared" ref="L204:R204" si="36">SUM(L192:L203)</f>
        <v>50912</v>
      </c>
      <c r="M204" s="845">
        <f t="shared" si="36"/>
        <v>10182.400000000001</v>
      </c>
      <c r="N204" s="845">
        <f t="shared" si="36"/>
        <v>24427</v>
      </c>
      <c r="O204" s="845">
        <f>SUM(O192:O203)</f>
        <v>5443.0000000000045</v>
      </c>
      <c r="P204" s="927">
        <f>SUM(P192:P203)</f>
        <v>29869.999999999993</v>
      </c>
      <c r="Q204" s="911">
        <f t="shared" si="36"/>
        <v>2382.0000000000005</v>
      </c>
      <c r="R204" s="911">
        <f t="shared" si="36"/>
        <v>18660</v>
      </c>
    </row>
    <row r="205" spans="1:19" ht="14.1" customHeight="1" x14ac:dyDescent="0.2">
      <c r="A205" s="4">
        <v>42402</v>
      </c>
      <c r="B205" s="120" t="s">
        <v>88</v>
      </c>
      <c r="C205" s="1">
        <v>86126</v>
      </c>
      <c r="D205" s="146">
        <f>C205-C203</f>
        <v>481</v>
      </c>
      <c r="E205" s="1">
        <v>78668</v>
      </c>
      <c r="F205" s="1">
        <v>105366</v>
      </c>
      <c r="G205" s="1">
        <v>178803</v>
      </c>
      <c r="H205" s="892">
        <v>122.127</v>
      </c>
      <c r="I205" s="893">
        <v>60.646000000000001</v>
      </c>
      <c r="J205" s="894">
        <v>3.2120000000000002</v>
      </c>
      <c r="K205" s="895">
        <v>46.097000000000001</v>
      </c>
      <c r="L205" s="905">
        <f>(H205-H203)*1000</f>
        <v>7534.9999999999964</v>
      </c>
      <c r="M205" s="910">
        <f t="shared" ref="M205:M216" si="37">L205/5</f>
        <v>1506.9999999999993</v>
      </c>
      <c r="N205" s="835">
        <f>(I205-I203)*1000</f>
        <v>4483.0000000000036</v>
      </c>
      <c r="O205" s="835">
        <f t="shared" ref="O205:O216" si="38">L205-(N205+Q205+R205)</f>
        <v>430.99999999999091</v>
      </c>
      <c r="P205" s="923">
        <f t="shared" ref="P205:P216" si="39">SUM(N205,O205)</f>
        <v>4913.9999999999945</v>
      </c>
      <c r="Q205" s="846">
        <f>(J205-J203)*1000</f>
        <v>0</v>
      </c>
      <c r="R205" s="848">
        <f>(K205-K203)*1000</f>
        <v>2621.0000000000023</v>
      </c>
      <c r="S205" s="1134" t="s">
        <v>569</v>
      </c>
    </row>
    <row r="206" spans="1:19" ht="14.1" customHeight="1" x14ac:dyDescent="0.2">
      <c r="A206" s="4">
        <v>42431</v>
      </c>
      <c r="B206" s="120" t="s">
        <v>89</v>
      </c>
      <c r="C206" s="1">
        <v>86608</v>
      </c>
      <c r="D206" s="146">
        <f t="shared" ref="D206:D216" si="40">(C206-C205)</f>
        <v>482</v>
      </c>
      <c r="E206" s="1">
        <v>78852</v>
      </c>
      <c r="F206" s="1">
        <v>105368</v>
      </c>
      <c r="G206" s="1">
        <v>178803</v>
      </c>
      <c r="H206" s="892">
        <v>129.256</v>
      </c>
      <c r="I206" s="893">
        <v>64.811000000000007</v>
      </c>
      <c r="J206" s="894">
        <v>3.2120000000000002</v>
      </c>
      <c r="K206" s="895">
        <v>48.542000000000002</v>
      </c>
      <c r="L206" s="905">
        <f t="shared" ref="L206:L216" si="41">(H206-H205)*1000</f>
        <v>7129.0000000000045</v>
      </c>
      <c r="M206" s="910">
        <f t="shared" si="37"/>
        <v>1425.8000000000009</v>
      </c>
      <c r="N206" s="835">
        <f t="shared" ref="N206:N216" si="42">(I206-I205)*1000</f>
        <v>4165.0000000000064</v>
      </c>
      <c r="O206" s="835">
        <f t="shared" si="38"/>
        <v>518.99999999999727</v>
      </c>
      <c r="P206" s="923">
        <f t="shared" si="39"/>
        <v>4684.0000000000036</v>
      </c>
      <c r="Q206" s="846">
        <f t="shared" ref="Q206:Q216" si="43">(J206-J205)*1000</f>
        <v>0</v>
      </c>
      <c r="R206" s="848">
        <f t="shared" ref="R206:R216" si="44">(K206-K205)*1000</f>
        <v>2445.0000000000005</v>
      </c>
    </row>
    <row r="207" spans="1:19" ht="14.1" customHeight="1" x14ac:dyDescent="0.2">
      <c r="A207" s="4">
        <v>42467</v>
      </c>
      <c r="B207" s="120" t="s">
        <v>90</v>
      </c>
      <c r="C207" s="1">
        <v>87029</v>
      </c>
      <c r="D207" s="146">
        <f t="shared" si="40"/>
        <v>421</v>
      </c>
      <c r="E207" s="1">
        <v>79102</v>
      </c>
      <c r="F207" s="1">
        <v>105369</v>
      </c>
      <c r="G207" s="1">
        <v>178803</v>
      </c>
      <c r="H207" s="892">
        <v>135.114</v>
      </c>
      <c r="I207" s="893">
        <v>67.703000000000003</v>
      </c>
      <c r="J207" s="894">
        <v>3.2120000000000002</v>
      </c>
      <c r="K207" s="895">
        <v>50.902999999999999</v>
      </c>
      <c r="L207" s="905">
        <f t="shared" si="41"/>
        <v>5858.0000000000036</v>
      </c>
      <c r="M207" s="910">
        <f t="shared" si="37"/>
        <v>1171.6000000000008</v>
      </c>
      <c r="N207" s="835">
        <f t="shared" si="42"/>
        <v>2891.9999999999959</v>
      </c>
      <c r="O207" s="835">
        <f t="shared" si="38"/>
        <v>605.00000000001091</v>
      </c>
      <c r="P207" s="923">
        <f t="shared" si="39"/>
        <v>3497.0000000000068</v>
      </c>
      <c r="Q207" s="846">
        <f t="shared" si="43"/>
        <v>0</v>
      </c>
      <c r="R207" s="848">
        <f t="shared" si="44"/>
        <v>2360.9999999999973</v>
      </c>
    </row>
    <row r="208" spans="1:19" ht="14.1" customHeight="1" x14ac:dyDescent="0.2">
      <c r="A208" s="4">
        <v>42492</v>
      </c>
      <c r="B208" s="120" t="s">
        <v>91</v>
      </c>
      <c r="C208" s="1">
        <v>87343</v>
      </c>
      <c r="D208" s="146">
        <f t="shared" si="40"/>
        <v>314</v>
      </c>
      <c r="E208" s="1">
        <v>79239</v>
      </c>
      <c r="F208" s="1">
        <v>105370</v>
      </c>
      <c r="G208" s="1">
        <v>178804</v>
      </c>
      <c r="H208" s="892">
        <v>138.53899999999999</v>
      </c>
      <c r="I208" s="893">
        <v>69.430999999999997</v>
      </c>
      <c r="J208" s="894">
        <v>3.2120000000000002</v>
      </c>
      <c r="K208" s="895">
        <v>52.207000000000001</v>
      </c>
      <c r="L208" s="905">
        <f t="shared" si="41"/>
        <v>3424.9999999999827</v>
      </c>
      <c r="M208" s="910">
        <f t="shared" si="37"/>
        <v>684.99999999999659</v>
      </c>
      <c r="N208" s="835">
        <f t="shared" si="42"/>
        <v>1727.9999999999945</v>
      </c>
      <c r="O208" s="835">
        <f t="shared" si="38"/>
        <v>392.99999999998636</v>
      </c>
      <c r="P208" s="923">
        <f t="shared" si="39"/>
        <v>2120.9999999999809</v>
      </c>
      <c r="Q208" s="846">
        <f t="shared" si="43"/>
        <v>0</v>
      </c>
      <c r="R208" s="848">
        <f t="shared" si="44"/>
        <v>1304.000000000002</v>
      </c>
    </row>
    <row r="209" spans="1:19" ht="14.1" customHeight="1" x14ac:dyDescent="0.2">
      <c r="A209" s="4">
        <v>42521</v>
      </c>
      <c r="B209" s="120" t="s">
        <v>92</v>
      </c>
      <c r="C209" s="1">
        <v>87633</v>
      </c>
      <c r="D209" s="146">
        <f t="shared" si="40"/>
        <v>290</v>
      </c>
      <c r="E209" s="1">
        <v>79417</v>
      </c>
      <c r="F209" s="1">
        <v>105372</v>
      </c>
      <c r="G209" s="1">
        <v>178805</v>
      </c>
      <c r="H209" s="892">
        <v>140.476</v>
      </c>
      <c r="I209" s="893">
        <v>69.905000000000001</v>
      </c>
      <c r="J209" s="894">
        <v>3.2120000000000002</v>
      </c>
      <c r="K209" s="895">
        <v>53.09</v>
      </c>
      <c r="L209" s="905">
        <f t="shared" si="41"/>
        <v>1937.0000000000118</v>
      </c>
      <c r="M209" s="910">
        <f t="shared" si="37"/>
        <v>387.40000000000236</v>
      </c>
      <c r="N209" s="835">
        <f t="shared" si="42"/>
        <v>474.00000000000375</v>
      </c>
      <c r="O209" s="835">
        <f t="shared" si="38"/>
        <v>580.00000000000546</v>
      </c>
      <c r="P209" s="923">
        <f t="shared" si="39"/>
        <v>1054.0000000000091</v>
      </c>
      <c r="Q209" s="846">
        <f t="shared" si="43"/>
        <v>0</v>
      </c>
      <c r="R209" s="848">
        <f t="shared" si="44"/>
        <v>883.00000000000273</v>
      </c>
    </row>
    <row r="210" spans="1:19" ht="14.1" customHeight="1" x14ac:dyDescent="0.2">
      <c r="A210" s="4">
        <v>42551</v>
      </c>
      <c r="B210" s="120" t="s">
        <v>93</v>
      </c>
      <c r="C210" s="1">
        <v>87987</v>
      </c>
      <c r="D210" s="146">
        <f t="shared" si="40"/>
        <v>354</v>
      </c>
      <c r="E210" s="1">
        <v>79607</v>
      </c>
      <c r="F210" s="1">
        <v>105403</v>
      </c>
      <c r="G210" s="1">
        <v>178842</v>
      </c>
      <c r="H210" s="892">
        <v>141.821</v>
      </c>
      <c r="I210" s="893">
        <v>69.977999999999994</v>
      </c>
      <c r="J210" s="894">
        <v>3.2130000000000001</v>
      </c>
      <c r="K210" s="895">
        <v>53.665999999999997</v>
      </c>
      <c r="L210" s="905">
        <f t="shared" si="41"/>
        <v>1344.9999999999989</v>
      </c>
      <c r="M210" s="910">
        <f t="shared" si="37"/>
        <v>268.99999999999977</v>
      </c>
      <c r="N210" s="835">
        <f t="shared" si="42"/>
        <v>72.999999999993292</v>
      </c>
      <c r="O210" s="835">
        <f t="shared" si="38"/>
        <v>695.00000000001228</v>
      </c>
      <c r="P210" s="923">
        <f t="shared" si="39"/>
        <v>768.00000000000557</v>
      </c>
      <c r="Q210" s="846">
        <f t="shared" si="43"/>
        <v>0.99999999999988987</v>
      </c>
      <c r="R210" s="848">
        <f t="shared" si="44"/>
        <v>575.99999999999341</v>
      </c>
    </row>
    <row r="211" spans="1:19" ht="14.1" customHeight="1" x14ac:dyDescent="0.2">
      <c r="A211" s="4">
        <v>42579</v>
      </c>
      <c r="B211" s="121" t="s">
        <v>94</v>
      </c>
      <c r="C211" s="1">
        <v>88305</v>
      </c>
      <c r="D211" s="146">
        <f t="shared" si="40"/>
        <v>318</v>
      </c>
      <c r="E211" s="1">
        <v>79782</v>
      </c>
      <c r="F211" s="1">
        <v>105461</v>
      </c>
      <c r="G211" s="1">
        <v>178894</v>
      </c>
      <c r="H211" s="892">
        <v>142.922</v>
      </c>
      <c r="I211" s="893">
        <v>70.013000000000005</v>
      </c>
      <c r="J211" s="894">
        <v>3.2130000000000001</v>
      </c>
      <c r="K211" s="895">
        <v>54.122</v>
      </c>
      <c r="L211" s="905">
        <f t="shared" si="41"/>
        <v>1100.9999999999991</v>
      </c>
      <c r="M211" s="910">
        <f t="shared" si="37"/>
        <v>220.19999999999982</v>
      </c>
      <c r="N211" s="835">
        <f t="shared" si="42"/>
        <v>35.0000000000108</v>
      </c>
      <c r="O211" s="835">
        <f t="shared" si="38"/>
        <v>609.99999999998522</v>
      </c>
      <c r="P211" s="923">
        <f t="shared" si="39"/>
        <v>644.99999999999602</v>
      </c>
      <c r="Q211" s="846">
        <f t="shared" si="43"/>
        <v>0</v>
      </c>
      <c r="R211" s="848">
        <f t="shared" si="44"/>
        <v>456.00000000000307</v>
      </c>
    </row>
    <row r="212" spans="1:19" ht="14.1" customHeight="1" x14ac:dyDescent="0.2">
      <c r="A212" s="4">
        <v>42614</v>
      </c>
      <c r="B212" s="121" t="s">
        <v>95</v>
      </c>
      <c r="C212" s="1">
        <v>88604</v>
      </c>
      <c r="D212" s="146">
        <f t="shared" si="40"/>
        <v>299</v>
      </c>
      <c r="E212" s="1">
        <v>80008</v>
      </c>
      <c r="F212" s="1">
        <v>105529</v>
      </c>
      <c r="G212" s="1">
        <v>178962</v>
      </c>
      <c r="H212" s="892">
        <v>144.119</v>
      </c>
      <c r="I212" s="893">
        <v>70.094999999999999</v>
      </c>
      <c r="J212" s="894">
        <v>3.2130000000000001</v>
      </c>
      <c r="K212" s="895">
        <v>54.668999999999997</v>
      </c>
      <c r="L212" s="905">
        <f t="shared" si="41"/>
        <v>1197.0000000000027</v>
      </c>
      <c r="M212" s="910">
        <f t="shared" si="37"/>
        <v>239.40000000000055</v>
      </c>
      <c r="N212" s="835">
        <f t="shared" si="42"/>
        <v>81.999999999993634</v>
      </c>
      <c r="O212" s="835">
        <f t="shared" si="38"/>
        <v>568.00000000001205</v>
      </c>
      <c r="P212" s="923">
        <f t="shared" si="39"/>
        <v>650.00000000000568</v>
      </c>
      <c r="Q212" s="846">
        <f t="shared" si="43"/>
        <v>0</v>
      </c>
      <c r="R212" s="848">
        <f t="shared" si="44"/>
        <v>546.99999999999704</v>
      </c>
    </row>
    <row r="213" spans="1:19" ht="14.1" customHeight="1" x14ac:dyDescent="0.2">
      <c r="A213" s="4">
        <v>42648</v>
      </c>
      <c r="B213" s="121" t="s">
        <v>96</v>
      </c>
      <c r="C213" s="1">
        <v>89002</v>
      </c>
      <c r="D213" s="146">
        <f t="shared" si="40"/>
        <v>398</v>
      </c>
      <c r="E213" s="1">
        <v>80172</v>
      </c>
      <c r="F213" s="1">
        <v>105655</v>
      </c>
      <c r="G213" s="1">
        <v>179053</v>
      </c>
      <c r="H213" s="892">
        <v>145.441</v>
      </c>
      <c r="I213" s="893">
        <v>70.135000000000005</v>
      </c>
      <c r="J213" s="894">
        <v>3.2130000000000001</v>
      </c>
      <c r="K213" s="895">
        <v>55.231999999999999</v>
      </c>
      <c r="L213" s="905">
        <f t="shared" si="41"/>
        <v>1322.0000000000027</v>
      </c>
      <c r="M213" s="910">
        <f t="shared" si="37"/>
        <v>264.40000000000055</v>
      </c>
      <c r="N213" s="835">
        <f t="shared" si="42"/>
        <v>40.000000000006253</v>
      </c>
      <c r="O213" s="835">
        <f t="shared" si="38"/>
        <v>718.99999999999409</v>
      </c>
      <c r="P213" s="923">
        <f t="shared" si="39"/>
        <v>759.00000000000034</v>
      </c>
      <c r="Q213" s="846">
        <f t="shared" si="43"/>
        <v>0</v>
      </c>
      <c r="R213" s="848">
        <f t="shared" si="44"/>
        <v>563.00000000000239</v>
      </c>
    </row>
    <row r="214" spans="1:19" ht="14.1" customHeight="1" x14ac:dyDescent="0.2">
      <c r="A214" s="4">
        <v>42676</v>
      </c>
      <c r="B214" s="121" t="s">
        <v>97</v>
      </c>
      <c r="C214" s="1">
        <v>89470</v>
      </c>
      <c r="D214" s="146">
        <f t="shared" si="40"/>
        <v>468</v>
      </c>
      <c r="E214" s="1">
        <v>80367</v>
      </c>
      <c r="F214" s="1">
        <v>105787</v>
      </c>
      <c r="G214" s="1">
        <v>179160</v>
      </c>
      <c r="H214" s="892">
        <v>150.34299999999999</v>
      </c>
      <c r="I214" s="893">
        <v>72.944000000000003</v>
      </c>
      <c r="J214" s="894">
        <v>3.319</v>
      </c>
      <c r="K214" s="895">
        <v>56.719000000000001</v>
      </c>
      <c r="L214" s="905">
        <f t="shared" si="41"/>
        <v>4901.9999999999873</v>
      </c>
      <c r="M214" s="910">
        <f t="shared" si="37"/>
        <v>980.39999999999748</v>
      </c>
      <c r="N214" s="835">
        <f t="shared" si="42"/>
        <v>2808.9999999999973</v>
      </c>
      <c r="O214" s="835">
        <f t="shared" si="38"/>
        <v>499.99999999998818</v>
      </c>
      <c r="P214" s="923">
        <f t="shared" si="39"/>
        <v>3308.9999999999854</v>
      </c>
      <c r="Q214" s="846">
        <f t="shared" si="43"/>
        <v>105.99999999999987</v>
      </c>
      <c r="R214" s="848">
        <f t="shared" si="44"/>
        <v>1487.0000000000018</v>
      </c>
    </row>
    <row r="215" spans="1:19" ht="14.1" customHeight="1" x14ac:dyDescent="0.2">
      <c r="A215" s="4">
        <v>42706</v>
      </c>
      <c r="B215" s="120" t="s">
        <v>98</v>
      </c>
      <c r="C215" s="1">
        <v>90003</v>
      </c>
      <c r="D215" s="146">
        <f t="shared" si="40"/>
        <v>533</v>
      </c>
      <c r="E215" s="1">
        <v>80579</v>
      </c>
      <c r="F215" s="1">
        <v>105806</v>
      </c>
      <c r="G215" s="1">
        <v>179174</v>
      </c>
      <c r="H215" s="892">
        <v>157.1</v>
      </c>
      <c r="I215" s="893">
        <v>76.713999999999999</v>
      </c>
      <c r="J215" s="894">
        <v>3.35</v>
      </c>
      <c r="K215" s="895">
        <v>59.168999999999997</v>
      </c>
      <c r="L215" s="905">
        <f t="shared" si="41"/>
        <v>6757.0000000000055</v>
      </c>
      <c r="M215" s="910">
        <f t="shared" si="37"/>
        <v>1351.400000000001</v>
      </c>
      <c r="N215" s="835">
        <f t="shared" si="42"/>
        <v>3769.9999999999959</v>
      </c>
      <c r="O215" s="835">
        <f t="shared" si="38"/>
        <v>506.00000000001364</v>
      </c>
      <c r="P215" s="923">
        <f t="shared" si="39"/>
        <v>4276.0000000000091</v>
      </c>
      <c r="Q215" s="846">
        <f t="shared" si="43"/>
        <v>31.000000000000139</v>
      </c>
      <c r="R215" s="848">
        <f t="shared" si="44"/>
        <v>2449.9999999999959</v>
      </c>
    </row>
    <row r="216" spans="1:19" ht="14.1" customHeight="1" x14ac:dyDescent="0.2">
      <c r="A216" s="4">
        <v>42740</v>
      </c>
      <c r="B216" s="120" t="s">
        <v>99</v>
      </c>
      <c r="C216" s="1">
        <v>90698</v>
      </c>
      <c r="D216" s="146">
        <f t="shared" si="40"/>
        <v>695</v>
      </c>
      <c r="E216" s="1">
        <v>80854</v>
      </c>
      <c r="F216" s="1">
        <v>105811</v>
      </c>
      <c r="G216" s="1">
        <v>179176</v>
      </c>
      <c r="H216" s="892">
        <v>166.36</v>
      </c>
      <c r="I216" s="893">
        <v>82.081999999999994</v>
      </c>
      <c r="J216" s="897">
        <v>3.35</v>
      </c>
      <c r="K216" s="895">
        <v>62.46</v>
      </c>
      <c r="L216" s="905">
        <f t="shared" si="41"/>
        <v>9260.00000000002</v>
      </c>
      <c r="M216" s="910">
        <f t="shared" si="37"/>
        <v>1852.0000000000041</v>
      </c>
      <c r="N216" s="835">
        <f t="shared" si="42"/>
        <v>5367.9999999999945</v>
      </c>
      <c r="O216" s="835">
        <f t="shared" si="38"/>
        <v>601.00000000002183</v>
      </c>
      <c r="P216" s="923">
        <f t="shared" si="39"/>
        <v>5969.0000000000164</v>
      </c>
      <c r="Q216" s="846">
        <f t="shared" si="43"/>
        <v>0</v>
      </c>
      <c r="R216" s="848">
        <f t="shared" si="44"/>
        <v>3291.0000000000041</v>
      </c>
    </row>
    <row r="217" spans="1:19" ht="14.1" customHeight="1" x14ac:dyDescent="0.2">
      <c r="A217" s="862" t="s">
        <v>469</v>
      </c>
      <c r="B217" s="844"/>
      <c r="C217" s="863"/>
      <c r="D217" s="864">
        <f>SUM(D205:D216)</f>
        <v>5053</v>
      </c>
      <c r="E217" s="865"/>
      <c r="F217" s="864">
        <f>F216-F203</f>
        <v>448</v>
      </c>
      <c r="G217" s="864">
        <f>G216-G203</f>
        <v>373</v>
      </c>
      <c r="H217" s="902"/>
      <c r="I217" s="902"/>
      <c r="J217" s="902"/>
      <c r="K217" s="903"/>
      <c r="L217" s="845">
        <f t="shared" ref="L217:N217" si="45">SUM(L205:L216)</f>
        <v>51768.000000000022</v>
      </c>
      <c r="M217" s="845">
        <f t="shared" si="45"/>
        <v>10353.600000000004</v>
      </c>
      <c r="N217" s="845">
        <f t="shared" si="45"/>
        <v>25919</v>
      </c>
      <c r="O217" s="845">
        <f>SUM(O205:O216)</f>
        <v>6727.0000000000182</v>
      </c>
      <c r="P217" s="927">
        <f>SUM(P205:P216)</f>
        <v>32646.000000000015</v>
      </c>
      <c r="Q217" s="911">
        <f t="shared" ref="Q217:R217" si="46">SUM(Q205:Q216)</f>
        <v>137.99999999999989</v>
      </c>
      <c r="R217" s="911">
        <f t="shared" si="46"/>
        <v>18984</v>
      </c>
    </row>
    <row r="218" spans="1:19" ht="14.1" customHeight="1" x14ac:dyDescent="0.2">
      <c r="A218" s="4">
        <v>42767</v>
      </c>
      <c r="B218" s="120" t="s">
        <v>88</v>
      </c>
      <c r="C218" s="1">
        <v>91192</v>
      </c>
      <c r="D218" s="146">
        <f>C218-C216</f>
        <v>494</v>
      </c>
      <c r="E218" s="1">
        <v>81029</v>
      </c>
      <c r="F218" s="1">
        <v>105812</v>
      </c>
      <c r="G218" s="1">
        <v>179176</v>
      </c>
      <c r="H218" s="892">
        <v>176.68100000000001</v>
      </c>
      <c r="I218" s="893">
        <v>88.870999999999995</v>
      </c>
      <c r="J218" s="894">
        <v>3.35</v>
      </c>
      <c r="K218" s="895">
        <v>65.712000000000003</v>
      </c>
      <c r="L218" s="905">
        <f>(H218-H216)*1000</f>
        <v>10320.999999999998</v>
      </c>
      <c r="M218" s="910">
        <f t="shared" ref="M218:M229" si="47">L218/5</f>
        <v>2064.1999999999998</v>
      </c>
      <c r="N218" s="835">
        <f>(I218-I216)*1000</f>
        <v>6789.0000000000018</v>
      </c>
      <c r="O218" s="835">
        <f t="shared" ref="O218:O229" si="48">L218-(N218+Q218+R218)</f>
        <v>279.99999999999454</v>
      </c>
      <c r="P218" s="923">
        <f t="shared" ref="P218:P229" si="49">SUM(N218,O218)</f>
        <v>7068.9999999999964</v>
      </c>
      <c r="Q218" s="846">
        <f>(J218-J216)*1000</f>
        <v>0</v>
      </c>
      <c r="R218" s="848">
        <f>(K218-K216)*1000</f>
        <v>3252.0000000000023</v>
      </c>
    </row>
    <row r="219" spans="1:19" ht="14.1" customHeight="1" x14ac:dyDescent="0.2">
      <c r="A219" s="4">
        <v>42796</v>
      </c>
      <c r="B219" s="120" t="s">
        <v>89</v>
      </c>
      <c r="C219" s="1">
        <v>91683</v>
      </c>
      <c r="D219" s="146">
        <f t="shared" ref="D219:D227" si="50">(C219-C218)</f>
        <v>491</v>
      </c>
      <c r="E219" s="1">
        <v>81224</v>
      </c>
      <c r="F219" s="1">
        <v>105813</v>
      </c>
      <c r="G219" s="1">
        <v>179176</v>
      </c>
      <c r="H219" s="892">
        <v>183.673</v>
      </c>
      <c r="I219" s="893">
        <v>92.870999999999995</v>
      </c>
      <c r="J219" s="894">
        <v>3.35</v>
      </c>
      <c r="K219" s="895">
        <v>68.244</v>
      </c>
      <c r="L219" s="905">
        <f t="shared" ref="L219:L227" si="51">(H219-H218)*1000</f>
        <v>6991.99999999999</v>
      </c>
      <c r="M219" s="910">
        <f t="shared" si="47"/>
        <v>1398.399999999998</v>
      </c>
      <c r="N219" s="835">
        <f t="shared" ref="N219:N227" si="52">(I219-I218)*1000</f>
        <v>4000</v>
      </c>
      <c r="O219" s="835">
        <f t="shared" si="48"/>
        <v>459.99999999999363</v>
      </c>
      <c r="P219" s="923">
        <f t="shared" si="49"/>
        <v>4459.9999999999936</v>
      </c>
      <c r="Q219" s="846">
        <f t="shared" ref="Q219:Q227" si="53">(J219-J218)*1000</f>
        <v>0</v>
      </c>
      <c r="R219" s="848">
        <f t="shared" ref="R219:R227" si="54">(K219-K218)*1000</f>
        <v>2531.9999999999964</v>
      </c>
    </row>
    <row r="220" spans="1:19" ht="14.1" customHeight="1" x14ac:dyDescent="0.2">
      <c r="A220" s="4">
        <v>42828</v>
      </c>
      <c r="B220" s="120" t="s">
        <v>90</v>
      </c>
      <c r="C220" s="1">
        <v>92129</v>
      </c>
      <c r="D220" s="146">
        <f t="shared" si="50"/>
        <v>446</v>
      </c>
      <c r="E220" s="1">
        <v>81451</v>
      </c>
      <c r="F220" s="1">
        <v>105814</v>
      </c>
      <c r="G220" s="1">
        <v>179176</v>
      </c>
      <c r="H220" s="892">
        <v>188.6</v>
      </c>
      <c r="I220" s="893">
        <v>95.62</v>
      </c>
      <c r="J220" s="894">
        <v>3.35</v>
      </c>
      <c r="K220" s="895">
        <v>70.277000000000001</v>
      </c>
      <c r="L220" s="905">
        <f t="shared" si="51"/>
        <v>4926.9999999999927</v>
      </c>
      <c r="M220" s="910">
        <f t="shared" si="47"/>
        <v>985.3999999999985</v>
      </c>
      <c r="N220" s="835">
        <f t="shared" si="52"/>
        <v>2749.0000000000095</v>
      </c>
      <c r="O220" s="835">
        <f t="shared" si="48"/>
        <v>144.99999999998181</v>
      </c>
      <c r="P220" s="923">
        <f t="shared" si="49"/>
        <v>2893.9999999999914</v>
      </c>
      <c r="Q220" s="846">
        <f t="shared" si="53"/>
        <v>0</v>
      </c>
      <c r="R220" s="848">
        <f t="shared" si="54"/>
        <v>2033.0000000000014</v>
      </c>
    </row>
    <row r="221" spans="1:19" ht="14.1" customHeight="1" x14ac:dyDescent="0.2">
      <c r="A221" s="4"/>
      <c r="B221" s="120" t="s">
        <v>91</v>
      </c>
      <c r="C221" s="1"/>
      <c r="D221" s="146"/>
      <c r="E221" s="1"/>
      <c r="F221" s="1"/>
      <c r="G221" s="1"/>
      <c r="H221" s="892"/>
      <c r="I221" s="893"/>
      <c r="J221" s="894"/>
      <c r="K221" s="895"/>
      <c r="L221" s="905"/>
      <c r="M221" s="910">
        <f t="shared" si="47"/>
        <v>0</v>
      </c>
      <c r="N221" s="835"/>
      <c r="O221" s="835"/>
      <c r="P221" s="923">
        <f t="shared" si="49"/>
        <v>0</v>
      </c>
      <c r="Q221" s="846"/>
      <c r="R221" s="848"/>
    </row>
    <row r="222" spans="1:19" ht="14.1" customHeight="1" x14ac:dyDescent="0.2">
      <c r="A222" s="4">
        <v>42886</v>
      </c>
      <c r="B222" s="120" t="s">
        <v>92</v>
      </c>
      <c r="C222" s="1">
        <v>92810</v>
      </c>
      <c r="D222" s="146">
        <f>(C222-C220)</f>
        <v>681</v>
      </c>
      <c r="E222" s="1">
        <v>81845</v>
      </c>
      <c r="F222" s="1">
        <v>105817</v>
      </c>
      <c r="G222" s="1">
        <v>179176</v>
      </c>
      <c r="H222" s="892">
        <v>194.327</v>
      </c>
      <c r="I222" s="893">
        <v>98.480999999999995</v>
      </c>
      <c r="J222" s="894">
        <v>3.35</v>
      </c>
      <c r="K222" s="895">
        <v>72.879000000000005</v>
      </c>
      <c r="L222" s="905">
        <f>(H222-H220)*1000</f>
        <v>5727.0000000000036</v>
      </c>
      <c r="M222" s="910">
        <f t="shared" si="47"/>
        <v>1145.4000000000008</v>
      </c>
      <c r="N222" s="835">
        <f>(I222-I220)*1000</f>
        <v>2860.99999999999</v>
      </c>
      <c r="O222" s="835">
        <f t="shared" si="48"/>
        <v>264.00000000001</v>
      </c>
      <c r="P222" s="923">
        <f t="shared" si="49"/>
        <v>3125</v>
      </c>
      <c r="Q222" s="846">
        <f>(J222-J220)*1000</f>
        <v>0</v>
      </c>
      <c r="R222" s="848">
        <f>(K222-K220)*1000</f>
        <v>2602.0000000000036</v>
      </c>
    </row>
    <row r="223" spans="1:19" ht="14.1" customHeight="1" x14ac:dyDescent="0.2">
      <c r="A223" s="4">
        <v>42919</v>
      </c>
      <c r="B223" s="120" t="s">
        <v>93</v>
      </c>
      <c r="C223" s="1">
        <v>93112</v>
      </c>
      <c r="D223" s="146">
        <f t="shared" si="50"/>
        <v>302</v>
      </c>
      <c r="E223" s="1">
        <v>82044</v>
      </c>
      <c r="F223" s="1">
        <v>105817</v>
      </c>
      <c r="G223" s="1">
        <v>179176</v>
      </c>
      <c r="H223" s="892">
        <v>195.11099999999999</v>
      </c>
      <c r="I223" s="893">
        <v>98.480999999999995</v>
      </c>
      <c r="J223" s="894">
        <v>3.35</v>
      </c>
      <c r="K223" s="895">
        <v>73.391000000000005</v>
      </c>
      <c r="L223" s="905">
        <f t="shared" si="51"/>
        <v>783.99999999999181</v>
      </c>
      <c r="M223" s="910">
        <f t="shared" si="47"/>
        <v>156.79999999999836</v>
      </c>
      <c r="N223" s="835">
        <f t="shared" si="52"/>
        <v>0</v>
      </c>
      <c r="O223" s="835">
        <f t="shared" si="48"/>
        <v>271.99999999999136</v>
      </c>
      <c r="P223" s="923">
        <f t="shared" si="49"/>
        <v>271.99999999999136</v>
      </c>
      <c r="Q223" s="846">
        <f t="shared" si="53"/>
        <v>0</v>
      </c>
      <c r="R223" s="848">
        <f t="shared" si="54"/>
        <v>512.00000000000045</v>
      </c>
    </row>
    <row r="224" spans="1:19" ht="14.1" customHeight="1" x14ac:dyDescent="0.2">
      <c r="A224" s="4">
        <v>42947</v>
      </c>
      <c r="B224" s="121" t="s">
        <v>94</v>
      </c>
      <c r="C224" s="1">
        <v>93434</v>
      </c>
      <c r="D224" s="146">
        <f t="shared" si="50"/>
        <v>322</v>
      </c>
      <c r="E224" s="1">
        <v>82182</v>
      </c>
      <c r="F224" s="1">
        <v>105819</v>
      </c>
      <c r="G224" s="1">
        <v>179176</v>
      </c>
      <c r="H224" s="892">
        <v>196.05199999999999</v>
      </c>
      <c r="I224" s="893">
        <v>98.480999999999995</v>
      </c>
      <c r="J224" s="894">
        <v>3.35</v>
      </c>
      <c r="K224" s="895">
        <v>73.826999999999998</v>
      </c>
      <c r="L224" s="905">
        <f t="shared" si="51"/>
        <v>941.0000000000025</v>
      </c>
      <c r="M224" s="910">
        <f t="shared" si="47"/>
        <v>188.2000000000005</v>
      </c>
      <c r="N224" s="835">
        <f t="shared" si="52"/>
        <v>0</v>
      </c>
      <c r="O224" s="835">
        <f t="shared" si="48"/>
        <v>505.00000000000966</v>
      </c>
      <c r="P224" s="923">
        <f t="shared" si="49"/>
        <v>505.00000000000966</v>
      </c>
      <c r="Q224" s="846">
        <f t="shared" si="53"/>
        <v>0</v>
      </c>
      <c r="R224" s="848">
        <f t="shared" si="54"/>
        <v>435.99999999999284</v>
      </c>
      <c r="S224" t="s">
        <v>611</v>
      </c>
    </row>
    <row r="225" spans="1:19" ht="14.1" customHeight="1" x14ac:dyDescent="0.2">
      <c r="A225" s="4">
        <v>42978</v>
      </c>
      <c r="B225" s="121" t="s">
        <v>95</v>
      </c>
      <c r="C225" s="1">
        <v>93736</v>
      </c>
      <c r="D225" s="146">
        <f t="shared" si="50"/>
        <v>302</v>
      </c>
      <c r="E225" s="1">
        <v>82384</v>
      </c>
      <c r="F225" s="1">
        <v>105837</v>
      </c>
      <c r="G225" s="1">
        <v>179189</v>
      </c>
      <c r="H225" s="892">
        <v>197.37899999999999</v>
      </c>
      <c r="I225" s="893">
        <v>98.481999999999999</v>
      </c>
      <c r="J225" s="894">
        <v>3.35</v>
      </c>
      <c r="K225" s="895">
        <v>74.284000000000006</v>
      </c>
      <c r="L225" s="905">
        <f t="shared" si="51"/>
        <v>1326.9999999999982</v>
      </c>
      <c r="M225" s="910">
        <f t="shared" si="47"/>
        <v>265.39999999999964</v>
      </c>
      <c r="N225" s="835">
        <f t="shared" si="52"/>
        <v>1.0000000000047748</v>
      </c>
      <c r="O225" s="835">
        <f t="shared" si="48"/>
        <v>868.99999999998556</v>
      </c>
      <c r="P225" s="923">
        <f t="shared" si="49"/>
        <v>869.99999999999034</v>
      </c>
      <c r="Q225" s="846">
        <f t="shared" si="53"/>
        <v>0</v>
      </c>
      <c r="R225" s="848">
        <f t="shared" si="54"/>
        <v>457.00000000000784</v>
      </c>
      <c r="S225" t="s">
        <v>614</v>
      </c>
    </row>
    <row r="226" spans="1:19" ht="14.1" customHeight="1" x14ac:dyDescent="0.2">
      <c r="A226" s="4">
        <v>43007</v>
      </c>
      <c r="B226" s="121" t="s">
        <v>96</v>
      </c>
      <c r="C226" s="1">
        <v>94179</v>
      </c>
      <c r="D226" s="146">
        <f t="shared" si="50"/>
        <v>443</v>
      </c>
      <c r="E226" s="1">
        <v>82549</v>
      </c>
      <c r="F226" s="1">
        <v>105860</v>
      </c>
      <c r="G226" s="1">
        <v>179208</v>
      </c>
      <c r="H226" s="892">
        <v>199.483</v>
      </c>
      <c r="I226" s="893">
        <v>99.352999999999994</v>
      </c>
      <c r="J226" s="894">
        <v>3.35</v>
      </c>
      <c r="K226" s="895">
        <v>75.13</v>
      </c>
      <c r="L226" s="905">
        <f t="shared" si="51"/>
        <v>2104.0000000000136</v>
      </c>
      <c r="M226" s="910">
        <f t="shared" si="47"/>
        <v>420.80000000000274</v>
      </c>
      <c r="N226" s="835">
        <f t="shared" si="52"/>
        <v>870.99999999999511</v>
      </c>
      <c r="O226" s="835">
        <f t="shared" si="48"/>
        <v>387.0000000000291</v>
      </c>
      <c r="P226" s="923">
        <f t="shared" si="49"/>
        <v>1258.0000000000241</v>
      </c>
      <c r="Q226" s="846">
        <f t="shared" si="53"/>
        <v>0</v>
      </c>
      <c r="R226" s="848">
        <f t="shared" si="54"/>
        <v>845.99999999998943</v>
      </c>
      <c r="S226" t="s">
        <v>615</v>
      </c>
    </row>
    <row r="227" spans="1:19" ht="14.1" customHeight="1" x14ac:dyDescent="0.2">
      <c r="A227" s="4">
        <v>43033</v>
      </c>
      <c r="B227" s="121" t="s">
        <v>97</v>
      </c>
      <c r="C227" s="1">
        <v>94554</v>
      </c>
      <c r="D227" s="146">
        <f t="shared" si="50"/>
        <v>375</v>
      </c>
      <c r="E227" s="1">
        <v>82734</v>
      </c>
      <c r="F227" s="1">
        <v>105878</v>
      </c>
      <c r="G227" s="1">
        <v>179227</v>
      </c>
      <c r="H227" s="892">
        <v>202.27099999999999</v>
      </c>
      <c r="I227" s="893">
        <v>100.80200000000001</v>
      </c>
      <c r="J227" s="894">
        <v>3.35</v>
      </c>
      <c r="K227" s="895">
        <v>76.296999999999997</v>
      </c>
      <c r="L227" s="905">
        <f t="shared" si="51"/>
        <v>2787.9999999999827</v>
      </c>
      <c r="M227" s="910">
        <f t="shared" si="47"/>
        <v>557.5999999999965</v>
      </c>
      <c r="N227" s="835">
        <f t="shared" si="52"/>
        <v>1449.0000000000123</v>
      </c>
      <c r="O227" s="835">
        <f t="shared" si="48"/>
        <v>171.99999999996908</v>
      </c>
      <c r="P227" s="923">
        <f t="shared" si="49"/>
        <v>1620.9999999999814</v>
      </c>
      <c r="Q227" s="846">
        <f t="shared" si="53"/>
        <v>0</v>
      </c>
      <c r="R227" s="848">
        <f t="shared" si="54"/>
        <v>1167.0000000000016</v>
      </c>
    </row>
    <row r="228" spans="1:19" ht="14.1" customHeight="1" x14ac:dyDescent="0.2">
      <c r="A228" s="1"/>
      <c r="B228" s="120" t="s">
        <v>98</v>
      </c>
      <c r="C228" s="1"/>
      <c r="D228" s="146"/>
      <c r="E228" s="1"/>
      <c r="F228" s="1"/>
      <c r="G228" s="1"/>
      <c r="H228" s="892"/>
      <c r="I228" s="893"/>
      <c r="J228" s="894"/>
      <c r="K228" s="895"/>
      <c r="L228" s="905"/>
      <c r="M228" s="910">
        <f t="shared" si="47"/>
        <v>0</v>
      </c>
      <c r="N228" s="835"/>
      <c r="O228" s="835"/>
      <c r="P228" s="923">
        <f t="shared" si="49"/>
        <v>0</v>
      </c>
      <c r="Q228" s="846"/>
      <c r="R228" s="848"/>
    </row>
    <row r="229" spans="1:19" ht="14.1" customHeight="1" x14ac:dyDescent="0.2">
      <c r="A229" s="4">
        <v>43102</v>
      </c>
      <c r="B229" s="120" t="s">
        <v>99</v>
      </c>
      <c r="C229" s="1">
        <v>95828</v>
      </c>
      <c r="D229" s="146">
        <f>(C229-C227)</f>
        <v>1274</v>
      </c>
      <c r="E229" s="1">
        <v>83286</v>
      </c>
      <c r="F229" s="1">
        <v>105906</v>
      </c>
      <c r="G229" s="1">
        <v>179251</v>
      </c>
      <c r="H229" s="892">
        <v>215.6</v>
      </c>
      <c r="I229" s="893">
        <v>108.21299999999999</v>
      </c>
      <c r="J229" s="897">
        <v>3.35</v>
      </c>
      <c r="K229" s="895">
        <v>81.543000000000006</v>
      </c>
      <c r="L229" s="905">
        <f>(H229-H227)*1000</f>
        <v>13329.000000000007</v>
      </c>
      <c r="M229" s="910">
        <f t="shared" si="47"/>
        <v>2665.8000000000015</v>
      </c>
      <c r="N229" s="835">
        <f>(I229-I227)*1000</f>
        <v>7410.9999999999873</v>
      </c>
      <c r="O229" s="835">
        <f t="shared" si="48"/>
        <v>672.00000000001091</v>
      </c>
      <c r="P229" s="923">
        <f t="shared" si="49"/>
        <v>8082.9999999999982</v>
      </c>
      <c r="Q229" s="846">
        <f>(J229-J227)*1000</f>
        <v>0</v>
      </c>
      <c r="R229" s="848">
        <f>(K229-K227)*1000</f>
        <v>5246.0000000000091</v>
      </c>
    </row>
    <row r="230" spans="1:19" ht="14.1" customHeight="1" x14ac:dyDescent="0.2">
      <c r="A230" s="862" t="s">
        <v>558</v>
      </c>
      <c r="B230" s="844"/>
      <c r="C230" s="863"/>
      <c r="D230" s="864">
        <f>SUM(D218:D229)</f>
        <v>5130</v>
      </c>
      <c r="E230" s="865"/>
      <c r="F230" s="864">
        <f>F229-F216</f>
        <v>95</v>
      </c>
      <c r="G230" s="864">
        <f>G229-G216</f>
        <v>75</v>
      </c>
      <c r="H230" s="902"/>
      <c r="I230" s="902"/>
      <c r="J230" s="902"/>
      <c r="K230" s="903"/>
      <c r="L230" s="845">
        <f t="shared" ref="L230:N230" si="55">SUM(L218:L229)</f>
        <v>49239.999999999985</v>
      </c>
      <c r="M230" s="845">
        <f t="shared" si="55"/>
        <v>9847.9999999999964</v>
      </c>
      <c r="N230" s="845">
        <f t="shared" si="55"/>
        <v>26131</v>
      </c>
      <c r="O230" s="845">
        <f>SUM(O218:O229)</f>
        <v>4025.9999999999754</v>
      </c>
      <c r="P230" s="927">
        <f>SUM(P218:P229)</f>
        <v>30156.999999999978</v>
      </c>
      <c r="Q230" s="911">
        <f t="shared" ref="Q230:R230" si="56">SUM(Q218:Q229)</f>
        <v>0</v>
      </c>
      <c r="R230" s="911">
        <f t="shared" si="56"/>
        <v>19083.000000000004</v>
      </c>
    </row>
    <row r="231" spans="1:19" ht="14.1" customHeight="1" x14ac:dyDescent="0.2">
      <c r="A231" s="4">
        <v>43131</v>
      </c>
      <c r="B231" s="120" t="s">
        <v>88</v>
      </c>
      <c r="C231" s="1">
        <v>96322</v>
      </c>
      <c r="D231" s="146">
        <f>C231-C229</f>
        <v>494</v>
      </c>
      <c r="E231" s="1">
        <v>83496</v>
      </c>
      <c r="F231" s="1">
        <v>105954</v>
      </c>
      <c r="G231" s="1">
        <v>179296</v>
      </c>
      <c r="H231" s="892">
        <v>222.363</v>
      </c>
      <c r="I231" s="893">
        <v>112.163</v>
      </c>
      <c r="J231" s="894">
        <v>3.52</v>
      </c>
      <c r="K231" s="895">
        <v>83.995999999999995</v>
      </c>
      <c r="L231" s="905">
        <f>(H231-H229)*1000</f>
        <v>6763.0000000000055</v>
      </c>
      <c r="M231" s="910">
        <f t="shared" ref="M231:M242" si="57">L231/5</f>
        <v>1352.600000000001</v>
      </c>
      <c r="N231" s="835">
        <f>(I231-I229)*1000</f>
        <v>3950.0000000000027</v>
      </c>
      <c r="O231" s="835">
        <f t="shared" ref="O231:O242" si="58">L231-(N231+Q231+R231)</f>
        <v>190.00000000001455</v>
      </c>
      <c r="P231" s="923">
        <f t="shared" ref="P231:P242" si="59">SUM(N231,O231)</f>
        <v>4140.0000000000173</v>
      </c>
      <c r="Q231" s="846">
        <f>(J231-J229)*1000</f>
        <v>169.99999999999994</v>
      </c>
      <c r="R231" s="848">
        <f>(K231-K229)*1000</f>
        <v>2452.9999999999886</v>
      </c>
      <c r="S231" t="s">
        <v>623</v>
      </c>
    </row>
    <row r="232" spans="1:19" ht="14.1" customHeight="1" x14ac:dyDescent="0.2">
      <c r="A232" s="4">
        <v>43159</v>
      </c>
      <c r="B232" s="120" t="s">
        <v>89</v>
      </c>
      <c r="C232" s="1">
        <v>96778</v>
      </c>
      <c r="D232" s="146">
        <f t="shared" ref="D232:D242" si="60">(C232-C231)</f>
        <v>456</v>
      </c>
      <c r="E232" s="1">
        <v>83745</v>
      </c>
      <c r="F232" s="1">
        <v>106021</v>
      </c>
      <c r="G232" s="1">
        <v>179337</v>
      </c>
      <c r="H232" s="892">
        <v>230.93700000000001</v>
      </c>
      <c r="I232" s="893">
        <v>117.75700000000001</v>
      </c>
      <c r="J232" s="894">
        <v>3.7029999999999998</v>
      </c>
      <c r="K232" s="895">
        <v>86.804000000000002</v>
      </c>
      <c r="L232" s="905">
        <f t="shared" ref="L232:L242" si="61">(H232-H231)*1000</f>
        <v>8574.0000000000127</v>
      </c>
      <c r="M232" s="910">
        <f t="shared" si="57"/>
        <v>1714.8000000000025</v>
      </c>
      <c r="N232" s="835">
        <f t="shared" ref="N232:N242" si="62">(I232-I231)*1000</f>
        <v>5594.0000000000082</v>
      </c>
      <c r="O232" s="835">
        <f t="shared" si="58"/>
        <v>-11.000000000001819</v>
      </c>
      <c r="P232" s="923">
        <f t="shared" si="59"/>
        <v>5583.0000000000064</v>
      </c>
      <c r="Q232" s="846">
        <f t="shared" ref="Q232:Q242" si="63">(J232-J231)*1000</f>
        <v>182.99999999999983</v>
      </c>
      <c r="R232" s="848">
        <f t="shared" ref="R232:R242" si="64">(K232-K231)*1000</f>
        <v>2808.0000000000068</v>
      </c>
      <c r="S232" t="s">
        <v>624</v>
      </c>
    </row>
    <row r="233" spans="1:19" ht="14.1" customHeight="1" x14ac:dyDescent="0.2">
      <c r="A233" s="4"/>
      <c r="B233" s="120" t="s">
        <v>90</v>
      </c>
      <c r="C233" s="1"/>
      <c r="D233" s="146">
        <f t="shared" si="60"/>
        <v>-96778</v>
      </c>
      <c r="E233" s="1"/>
      <c r="F233" s="1"/>
      <c r="G233" s="1"/>
      <c r="H233" s="892"/>
      <c r="I233" s="893"/>
      <c r="J233" s="894"/>
      <c r="K233" s="895"/>
      <c r="L233" s="905">
        <f t="shared" si="61"/>
        <v>-230937</v>
      </c>
      <c r="M233" s="910">
        <f t="shared" si="57"/>
        <v>-46187.4</v>
      </c>
      <c r="N233" s="835">
        <f t="shared" si="62"/>
        <v>-117757</v>
      </c>
      <c r="O233" s="835">
        <f t="shared" si="58"/>
        <v>-22673</v>
      </c>
      <c r="P233" s="923">
        <f t="shared" si="59"/>
        <v>-140430</v>
      </c>
      <c r="Q233" s="846">
        <f t="shared" si="63"/>
        <v>-3703</v>
      </c>
      <c r="R233" s="848">
        <f t="shared" si="64"/>
        <v>-86804</v>
      </c>
    </row>
    <row r="234" spans="1:19" ht="14.1" customHeight="1" x14ac:dyDescent="0.2">
      <c r="A234" s="4"/>
      <c r="B234" s="120" t="s">
        <v>91</v>
      </c>
      <c r="C234" s="1"/>
      <c r="D234" s="146">
        <f t="shared" si="60"/>
        <v>0</v>
      </c>
      <c r="E234" s="1"/>
      <c r="F234" s="1"/>
      <c r="G234" s="1"/>
      <c r="H234" s="892"/>
      <c r="I234" s="893"/>
      <c r="J234" s="894"/>
      <c r="K234" s="895"/>
      <c r="L234" s="905">
        <f t="shared" si="61"/>
        <v>0</v>
      </c>
      <c r="M234" s="910">
        <f t="shared" si="57"/>
        <v>0</v>
      </c>
      <c r="N234" s="835">
        <f t="shared" si="62"/>
        <v>0</v>
      </c>
      <c r="O234" s="835">
        <f t="shared" si="58"/>
        <v>0</v>
      </c>
      <c r="P234" s="923">
        <f t="shared" si="59"/>
        <v>0</v>
      </c>
      <c r="Q234" s="846">
        <f t="shared" si="63"/>
        <v>0</v>
      </c>
      <c r="R234" s="848">
        <f t="shared" si="64"/>
        <v>0</v>
      </c>
    </row>
    <row r="235" spans="1:19" ht="14.1" customHeight="1" x14ac:dyDescent="0.2">
      <c r="A235" s="4"/>
      <c r="B235" s="120" t="s">
        <v>92</v>
      </c>
      <c r="C235" s="1"/>
      <c r="D235" s="146">
        <f t="shared" si="60"/>
        <v>0</v>
      </c>
      <c r="E235" s="1"/>
      <c r="F235" s="1"/>
      <c r="G235" s="1"/>
      <c r="H235" s="892"/>
      <c r="I235" s="893"/>
      <c r="J235" s="894"/>
      <c r="K235" s="895"/>
      <c r="L235" s="905">
        <f t="shared" si="61"/>
        <v>0</v>
      </c>
      <c r="M235" s="910">
        <f t="shared" si="57"/>
        <v>0</v>
      </c>
      <c r="N235" s="835">
        <f t="shared" si="62"/>
        <v>0</v>
      </c>
      <c r="O235" s="835">
        <f t="shared" si="58"/>
        <v>0</v>
      </c>
      <c r="P235" s="923">
        <f t="shared" si="59"/>
        <v>0</v>
      </c>
      <c r="Q235" s="846">
        <f t="shared" si="63"/>
        <v>0</v>
      </c>
      <c r="R235" s="848">
        <f t="shared" si="64"/>
        <v>0</v>
      </c>
    </row>
    <row r="236" spans="1:19" ht="14.1" customHeight="1" x14ac:dyDescent="0.2">
      <c r="A236" s="4"/>
      <c r="B236" s="120" t="s">
        <v>93</v>
      </c>
      <c r="C236" s="1"/>
      <c r="D236" s="146">
        <f t="shared" si="60"/>
        <v>0</v>
      </c>
      <c r="E236" s="1"/>
      <c r="F236" s="1"/>
      <c r="G236" s="1"/>
      <c r="H236" s="892"/>
      <c r="I236" s="893"/>
      <c r="J236" s="894"/>
      <c r="K236" s="895"/>
      <c r="L236" s="905">
        <f t="shared" si="61"/>
        <v>0</v>
      </c>
      <c r="M236" s="910">
        <f t="shared" si="57"/>
        <v>0</v>
      </c>
      <c r="N236" s="835">
        <f t="shared" si="62"/>
        <v>0</v>
      </c>
      <c r="O236" s="835">
        <f t="shared" si="58"/>
        <v>0</v>
      </c>
      <c r="P236" s="923">
        <f t="shared" si="59"/>
        <v>0</v>
      </c>
      <c r="Q236" s="846">
        <f t="shared" si="63"/>
        <v>0</v>
      </c>
      <c r="R236" s="848">
        <f t="shared" si="64"/>
        <v>0</v>
      </c>
    </row>
    <row r="237" spans="1:19" ht="14.1" customHeight="1" x14ac:dyDescent="0.2">
      <c r="A237" s="4"/>
      <c r="B237" s="121" t="s">
        <v>94</v>
      </c>
      <c r="C237" s="1"/>
      <c r="D237" s="146">
        <f t="shared" si="60"/>
        <v>0</v>
      </c>
      <c r="E237" s="1"/>
      <c r="F237" s="1"/>
      <c r="G237" s="1"/>
      <c r="H237" s="892"/>
      <c r="I237" s="893"/>
      <c r="J237" s="894"/>
      <c r="K237" s="895"/>
      <c r="L237" s="905">
        <f t="shared" si="61"/>
        <v>0</v>
      </c>
      <c r="M237" s="910">
        <f t="shared" si="57"/>
        <v>0</v>
      </c>
      <c r="N237" s="835">
        <f t="shared" si="62"/>
        <v>0</v>
      </c>
      <c r="O237" s="835">
        <f t="shared" si="58"/>
        <v>0</v>
      </c>
      <c r="P237" s="923">
        <f t="shared" si="59"/>
        <v>0</v>
      </c>
      <c r="Q237" s="846">
        <f t="shared" si="63"/>
        <v>0</v>
      </c>
      <c r="R237" s="848">
        <f t="shared" si="64"/>
        <v>0</v>
      </c>
    </row>
    <row r="238" spans="1:19" ht="14.1" customHeight="1" x14ac:dyDescent="0.2">
      <c r="A238" s="4"/>
      <c r="B238" s="121" t="s">
        <v>95</v>
      </c>
      <c r="C238" s="1"/>
      <c r="D238" s="146">
        <f t="shared" si="60"/>
        <v>0</v>
      </c>
      <c r="E238" s="1"/>
      <c r="F238" s="1"/>
      <c r="G238" s="1"/>
      <c r="H238" s="892"/>
      <c r="I238" s="893"/>
      <c r="J238" s="894"/>
      <c r="K238" s="895"/>
      <c r="L238" s="905">
        <f t="shared" si="61"/>
        <v>0</v>
      </c>
      <c r="M238" s="910">
        <f t="shared" si="57"/>
        <v>0</v>
      </c>
      <c r="N238" s="835">
        <f t="shared" si="62"/>
        <v>0</v>
      </c>
      <c r="O238" s="835">
        <f t="shared" si="58"/>
        <v>0</v>
      </c>
      <c r="P238" s="923">
        <f t="shared" si="59"/>
        <v>0</v>
      </c>
      <c r="Q238" s="846">
        <f t="shared" si="63"/>
        <v>0</v>
      </c>
      <c r="R238" s="848">
        <f t="shared" si="64"/>
        <v>0</v>
      </c>
    </row>
    <row r="239" spans="1:19" ht="14.1" customHeight="1" x14ac:dyDescent="0.2">
      <c r="A239" s="4"/>
      <c r="B239" s="121" t="s">
        <v>96</v>
      </c>
      <c r="C239" s="1"/>
      <c r="D239" s="146">
        <f t="shared" si="60"/>
        <v>0</v>
      </c>
      <c r="E239" s="1"/>
      <c r="F239" s="1"/>
      <c r="G239" s="1"/>
      <c r="H239" s="892"/>
      <c r="I239" s="893"/>
      <c r="J239" s="894"/>
      <c r="K239" s="895"/>
      <c r="L239" s="905">
        <f t="shared" si="61"/>
        <v>0</v>
      </c>
      <c r="M239" s="910">
        <f t="shared" si="57"/>
        <v>0</v>
      </c>
      <c r="N239" s="835">
        <f t="shared" si="62"/>
        <v>0</v>
      </c>
      <c r="O239" s="835">
        <f t="shared" si="58"/>
        <v>0</v>
      </c>
      <c r="P239" s="923">
        <f t="shared" si="59"/>
        <v>0</v>
      </c>
      <c r="Q239" s="846">
        <f t="shared" si="63"/>
        <v>0</v>
      </c>
      <c r="R239" s="848">
        <f t="shared" si="64"/>
        <v>0</v>
      </c>
    </row>
    <row r="240" spans="1:19" ht="14.1" customHeight="1" x14ac:dyDescent="0.2">
      <c r="A240" s="1"/>
      <c r="B240" s="121" t="s">
        <v>97</v>
      </c>
      <c r="C240" s="1"/>
      <c r="D240" s="146">
        <f t="shared" si="60"/>
        <v>0</v>
      </c>
      <c r="E240" s="1"/>
      <c r="F240" s="1"/>
      <c r="G240" s="1"/>
      <c r="H240" s="892"/>
      <c r="I240" s="893"/>
      <c r="J240" s="894"/>
      <c r="K240" s="895"/>
      <c r="L240" s="905">
        <f t="shared" si="61"/>
        <v>0</v>
      </c>
      <c r="M240" s="910">
        <f t="shared" si="57"/>
        <v>0</v>
      </c>
      <c r="N240" s="835">
        <f t="shared" si="62"/>
        <v>0</v>
      </c>
      <c r="O240" s="835">
        <f t="shared" si="58"/>
        <v>0</v>
      </c>
      <c r="P240" s="923">
        <f t="shared" si="59"/>
        <v>0</v>
      </c>
      <c r="Q240" s="846">
        <f t="shared" si="63"/>
        <v>0</v>
      </c>
      <c r="R240" s="848">
        <f t="shared" si="64"/>
        <v>0</v>
      </c>
    </row>
    <row r="241" spans="1:18" ht="14.1" customHeight="1" x14ac:dyDescent="0.2">
      <c r="A241" s="1"/>
      <c r="B241" s="120" t="s">
        <v>98</v>
      </c>
      <c r="C241" s="1"/>
      <c r="D241" s="146">
        <f t="shared" si="60"/>
        <v>0</v>
      </c>
      <c r="E241" s="1"/>
      <c r="F241" s="1"/>
      <c r="G241" s="1"/>
      <c r="H241" s="892"/>
      <c r="I241" s="893"/>
      <c r="J241" s="894"/>
      <c r="K241" s="895"/>
      <c r="L241" s="905">
        <f t="shared" si="61"/>
        <v>0</v>
      </c>
      <c r="M241" s="910">
        <f t="shared" si="57"/>
        <v>0</v>
      </c>
      <c r="N241" s="835">
        <f t="shared" si="62"/>
        <v>0</v>
      </c>
      <c r="O241" s="835">
        <f t="shared" si="58"/>
        <v>0</v>
      </c>
      <c r="P241" s="923">
        <f t="shared" si="59"/>
        <v>0</v>
      </c>
      <c r="Q241" s="846">
        <f t="shared" si="63"/>
        <v>0</v>
      </c>
      <c r="R241" s="848">
        <f t="shared" si="64"/>
        <v>0</v>
      </c>
    </row>
    <row r="242" spans="1:18" ht="14.1" customHeight="1" x14ac:dyDescent="0.2">
      <c r="A242" s="1"/>
      <c r="B242" s="120" t="s">
        <v>99</v>
      </c>
      <c r="C242" s="1"/>
      <c r="D242" s="146">
        <f t="shared" si="60"/>
        <v>0</v>
      </c>
      <c r="E242" s="1"/>
      <c r="F242" s="1"/>
      <c r="G242" s="1"/>
      <c r="H242" s="892"/>
      <c r="I242" s="893"/>
      <c r="J242" s="897"/>
      <c r="K242" s="895"/>
      <c r="L242" s="905">
        <f t="shared" si="61"/>
        <v>0</v>
      </c>
      <c r="M242" s="910">
        <f t="shared" si="57"/>
        <v>0</v>
      </c>
      <c r="N242" s="835">
        <f t="shared" si="62"/>
        <v>0</v>
      </c>
      <c r="O242" s="835">
        <f t="shared" si="58"/>
        <v>0</v>
      </c>
      <c r="P242" s="923">
        <f t="shared" si="59"/>
        <v>0</v>
      </c>
      <c r="Q242" s="846">
        <f t="shared" si="63"/>
        <v>0</v>
      </c>
      <c r="R242" s="848">
        <f t="shared" si="64"/>
        <v>0</v>
      </c>
    </row>
    <row r="243" spans="1:18" ht="14.1" customHeight="1" x14ac:dyDescent="0.2">
      <c r="A243" s="862" t="s">
        <v>559</v>
      </c>
      <c r="B243" s="844"/>
      <c r="C243" s="863"/>
      <c r="D243" s="864">
        <f>SUM(D231:D242)</f>
        <v>-95828</v>
      </c>
      <c r="E243" s="865"/>
      <c r="F243" s="864">
        <f>F242-F229</f>
        <v>-105906</v>
      </c>
      <c r="G243" s="864">
        <f>G242-G229</f>
        <v>-179251</v>
      </c>
      <c r="H243" s="902"/>
      <c r="I243" s="902"/>
      <c r="J243" s="902"/>
      <c r="K243" s="903"/>
      <c r="L243" s="845">
        <f t="shared" ref="L243:N243" si="65">SUM(L231:L242)</f>
        <v>-215599.99999999997</v>
      </c>
      <c r="M243" s="845">
        <f t="shared" si="65"/>
        <v>-43120</v>
      </c>
      <c r="N243" s="845">
        <f t="shared" si="65"/>
        <v>-108212.99999999999</v>
      </c>
      <c r="O243" s="845">
        <f>SUM(O231:O242)</f>
        <v>-22493.999999999985</v>
      </c>
      <c r="P243" s="927">
        <f>SUM(P231:P242)</f>
        <v>-130706.99999999997</v>
      </c>
      <c r="Q243" s="911">
        <f t="shared" ref="Q243:R243" si="66">SUM(Q231:Q242)</f>
        <v>-3350</v>
      </c>
      <c r="R243" s="911">
        <f t="shared" si="66"/>
        <v>-81543</v>
      </c>
    </row>
    <row r="244" spans="1:18" ht="14.1" customHeight="1" x14ac:dyDescent="0.2">
      <c r="A244" s="1"/>
      <c r="B244" s="1"/>
      <c r="C244" s="1"/>
      <c r="D244" s="74"/>
      <c r="E244" s="1"/>
      <c r="F244" s="1"/>
      <c r="G244" s="1"/>
      <c r="H244" s="898"/>
      <c r="I244" s="893"/>
      <c r="J244" s="894"/>
      <c r="K244" s="899"/>
      <c r="L244" s="905"/>
      <c r="M244" s="906"/>
      <c r="N244" s="904"/>
      <c r="O244" s="904"/>
      <c r="P244" s="925"/>
      <c r="Q244" s="846"/>
      <c r="R244" s="848"/>
    </row>
    <row r="245" spans="1:18" ht="14.1" customHeight="1" x14ac:dyDescent="0.2">
      <c r="A245" s="1"/>
      <c r="B245" s="1"/>
      <c r="C245" s="1"/>
      <c r="D245" s="74"/>
      <c r="E245" s="1"/>
      <c r="F245" s="1"/>
      <c r="G245" s="1"/>
      <c r="H245" s="898"/>
      <c r="I245" s="893"/>
      <c r="J245" s="894"/>
      <c r="K245" s="899"/>
      <c r="L245" s="905"/>
      <c r="M245" s="906"/>
      <c r="N245" s="904"/>
      <c r="O245" s="904"/>
      <c r="P245" s="925"/>
      <c r="Q245" s="846"/>
      <c r="R245" s="848"/>
    </row>
    <row r="246" spans="1:18" ht="14.1" customHeight="1" x14ac:dyDescent="0.2">
      <c r="A246" s="1"/>
      <c r="B246" s="1"/>
      <c r="C246" s="1"/>
      <c r="D246" s="74"/>
      <c r="E246" s="1"/>
      <c r="F246" s="1"/>
      <c r="G246" s="1"/>
      <c r="H246" s="898"/>
      <c r="I246" s="893"/>
      <c r="J246" s="894"/>
      <c r="K246" s="899"/>
      <c r="L246" s="905"/>
      <c r="M246" s="906"/>
      <c r="N246" s="904"/>
      <c r="O246" s="904"/>
      <c r="P246" s="925"/>
      <c r="Q246" s="846"/>
      <c r="R246" s="848"/>
    </row>
    <row r="247" spans="1:18" ht="14.1" customHeight="1" x14ac:dyDescent="0.2">
      <c r="A247" s="1"/>
      <c r="B247" s="1"/>
      <c r="C247" s="1"/>
      <c r="D247" s="74"/>
      <c r="E247" s="1"/>
      <c r="F247" s="1"/>
      <c r="G247" s="1"/>
      <c r="H247" s="898"/>
      <c r="I247" s="893"/>
      <c r="J247" s="894"/>
      <c r="K247" s="899"/>
      <c r="L247" s="905"/>
      <c r="M247" s="906"/>
      <c r="N247" s="904"/>
      <c r="O247" s="904"/>
      <c r="P247" s="925"/>
      <c r="Q247" s="846"/>
      <c r="R247" s="848"/>
    </row>
    <row r="248" spans="1:18" ht="14.1" customHeight="1" x14ac:dyDescent="0.2">
      <c r="A248" s="1"/>
      <c r="B248" s="1"/>
      <c r="C248" s="1"/>
      <c r="D248" s="74"/>
      <c r="E248" s="1"/>
      <c r="F248" s="1"/>
      <c r="G248" s="1"/>
      <c r="H248" s="898"/>
      <c r="I248" s="893"/>
      <c r="J248" s="894"/>
      <c r="K248" s="899"/>
      <c r="L248" s="905"/>
      <c r="M248" s="906"/>
      <c r="N248" s="904"/>
      <c r="O248" s="904"/>
      <c r="P248" s="925"/>
      <c r="Q248" s="846"/>
      <c r="R248" s="848"/>
    </row>
    <row r="249" spans="1:18" ht="14.1" customHeight="1" x14ac:dyDescent="0.2">
      <c r="A249" s="1"/>
      <c r="B249" s="1"/>
      <c r="C249" s="1"/>
      <c r="D249" s="74"/>
      <c r="E249" s="1"/>
      <c r="F249" s="1"/>
      <c r="G249" s="1"/>
      <c r="H249" s="898"/>
      <c r="I249" s="893"/>
      <c r="J249" s="894"/>
      <c r="K249" s="899"/>
      <c r="L249" s="905"/>
      <c r="M249" s="906"/>
      <c r="N249" s="904"/>
      <c r="O249" s="904"/>
      <c r="P249" s="925"/>
      <c r="Q249" s="846"/>
      <c r="R249" s="848"/>
    </row>
    <row r="250" spans="1:18" ht="14.1" customHeight="1" x14ac:dyDescent="0.2">
      <c r="A250" s="1"/>
      <c r="B250" s="1"/>
      <c r="C250" s="1"/>
      <c r="D250" s="74"/>
      <c r="E250" s="1"/>
      <c r="F250" s="1"/>
      <c r="G250" s="1"/>
      <c r="H250" s="898"/>
      <c r="I250" s="893"/>
      <c r="J250" s="894"/>
      <c r="K250" s="899"/>
      <c r="L250" s="905"/>
      <c r="M250" s="906"/>
      <c r="N250" s="904"/>
      <c r="O250" s="904"/>
      <c r="P250" s="925"/>
      <c r="Q250" s="846"/>
      <c r="R250" s="848"/>
    </row>
    <row r="251" spans="1:18" ht="14.1" customHeight="1" x14ac:dyDescent="0.2">
      <c r="A251" s="1"/>
      <c r="B251" s="1"/>
      <c r="C251" s="1"/>
      <c r="D251" s="74"/>
      <c r="E251" s="1"/>
      <c r="F251" s="1"/>
      <c r="G251" s="1"/>
      <c r="H251" s="898"/>
      <c r="I251" s="893"/>
      <c r="J251" s="894"/>
      <c r="K251" s="899"/>
      <c r="L251" s="905"/>
      <c r="M251" s="906"/>
      <c r="N251" s="904"/>
      <c r="O251" s="904"/>
      <c r="P251" s="925"/>
      <c r="Q251" s="846"/>
      <c r="R251" s="848"/>
    </row>
    <row r="252" spans="1:18" ht="14.1" customHeight="1" x14ac:dyDescent="0.2">
      <c r="A252" s="1"/>
      <c r="B252" s="1"/>
      <c r="C252" s="1"/>
      <c r="D252" s="74"/>
      <c r="E252" s="1"/>
      <c r="F252" s="1"/>
      <c r="G252" s="1"/>
      <c r="H252" s="898"/>
      <c r="I252" s="893"/>
      <c r="J252" s="894"/>
      <c r="K252" s="899"/>
      <c r="L252" s="905"/>
      <c r="M252" s="906"/>
      <c r="N252" s="904"/>
      <c r="O252" s="904"/>
      <c r="P252" s="925"/>
      <c r="Q252" s="846"/>
      <c r="R252" s="848"/>
    </row>
    <row r="253" spans="1:18" ht="14.1" customHeight="1" x14ac:dyDescent="0.2">
      <c r="A253" s="1"/>
      <c r="B253" s="1"/>
      <c r="C253" s="1"/>
      <c r="D253" s="74"/>
      <c r="E253" s="1"/>
      <c r="F253" s="1"/>
      <c r="G253" s="1"/>
      <c r="H253" s="898"/>
      <c r="I253" s="893"/>
      <c r="J253" s="894"/>
      <c r="K253" s="899"/>
      <c r="L253" s="905"/>
      <c r="M253" s="906"/>
      <c r="N253" s="904"/>
      <c r="O253" s="904"/>
      <c r="P253" s="925"/>
      <c r="Q253" s="846"/>
      <c r="R253" s="848"/>
    </row>
    <row r="254" spans="1:18" ht="14.1" customHeight="1" x14ac:dyDescent="0.2">
      <c r="A254" s="1"/>
      <c r="B254" s="1"/>
      <c r="C254" s="1"/>
      <c r="D254" s="74"/>
      <c r="E254" s="1"/>
      <c r="F254" s="1"/>
      <c r="G254" s="1"/>
      <c r="H254" s="898"/>
      <c r="I254" s="893"/>
      <c r="J254" s="894"/>
      <c r="K254" s="899"/>
      <c r="L254" s="905"/>
      <c r="M254" s="906"/>
      <c r="N254" s="904"/>
      <c r="O254" s="904"/>
      <c r="P254" s="925"/>
      <c r="Q254" s="846"/>
      <c r="R254" s="848"/>
    </row>
    <row r="255" spans="1:18" ht="14.1" customHeight="1" x14ac:dyDescent="0.2">
      <c r="A255" s="1"/>
      <c r="B255" s="1"/>
      <c r="C255" s="1"/>
      <c r="D255" s="74"/>
      <c r="E255" s="1"/>
      <c r="F255" s="1"/>
      <c r="G255" s="1"/>
      <c r="H255" s="898"/>
      <c r="I255" s="893"/>
      <c r="J255" s="894"/>
      <c r="K255" s="899"/>
      <c r="L255" s="905"/>
      <c r="M255" s="906"/>
      <c r="N255" s="904"/>
      <c r="O255" s="904"/>
      <c r="P255" s="925"/>
      <c r="Q255" s="846"/>
      <c r="R255" s="848"/>
    </row>
    <row r="256" spans="1:18" ht="14.1" customHeight="1" x14ac:dyDescent="0.2">
      <c r="A256" s="1"/>
      <c r="B256" s="1"/>
      <c r="C256" s="1"/>
      <c r="D256" s="74"/>
      <c r="E256" s="1"/>
      <c r="F256" s="1"/>
      <c r="G256" s="1"/>
      <c r="H256" s="898"/>
      <c r="I256" s="893"/>
      <c r="J256" s="894"/>
      <c r="K256" s="899"/>
      <c r="L256" s="905"/>
      <c r="M256" s="906"/>
      <c r="N256" s="904"/>
      <c r="O256" s="904"/>
      <c r="P256" s="925"/>
      <c r="Q256" s="846"/>
      <c r="R256" s="848"/>
    </row>
    <row r="257" spans="1:18" ht="14.1" customHeight="1" x14ac:dyDescent="0.2">
      <c r="A257" s="1"/>
      <c r="B257" s="1"/>
      <c r="C257" s="1"/>
      <c r="D257" s="74"/>
      <c r="E257" s="1"/>
      <c r="F257" s="1"/>
      <c r="G257" s="1"/>
      <c r="H257" s="898"/>
      <c r="I257" s="893"/>
      <c r="J257" s="894"/>
      <c r="K257" s="899"/>
      <c r="L257" s="905"/>
      <c r="M257" s="906"/>
      <c r="N257" s="904"/>
      <c r="O257" s="904"/>
      <c r="P257" s="925"/>
      <c r="Q257" s="846"/>
      <c r="R257" s="848"/>
    </row>
    <row r="258" spans="1:18" ht="14.1" customHeight="1" x14ac:dyDescent="0.2">
      <c r="A258" s="1"/>
      <c r="B258" s="1"/>
      <c r="C258" s="1"/>
      <c r="D258" s="74"/>
      <c r="E258" s="1"/>
      <c r="F258" s="1"/>
      <c r="G258" s="1"/>
      <c r="H258" s="898"/>
      <c r="I258" s="893"/>
      <c r="J258" s="894"/>
      <c r="K258" s="899"/>
      <c r="L258" s="905"/>
      <c r="M258" s="906"/>
      <c r="N258" s="904"/>
      <c r="O258" s="904"/>
      <c r="P258" s="925"/>
      <c r="Q258" s="846"/>
      <c r="R258" s="848"/>
    </row>
    <row r="259" spans="1:18" ht="14.1" customHeight="1" x14ac:dyDescent="0.2">
      <c r="A259" s="1"/>
      <c r="B259" s="1"/>
      <c r="C259" s="1"/>
      <c r="D259" s="74"/>
      <c r="E259" s="1"/>
      <c r="F259" s="1"/>
      <c r="G259" s="1"/>
      <c r="H259" s="898"/>
      <c r="I259" s="893"/>
      <c r="J259" s="894"/>
      <c r="K259" s="899"/>
      <c r="L259" s="905"/>
      <c r="M259" s="906"/>
      <c r="N259" s="904"/>
      <c r="O259" s="904"/>
      <c r="P259" s="925"/>
      <c r="Q259" s="846"/>
      <c r="R259" s="848"/>
    </row>
    <row r="260" spans="1:18" ht="14.1" customHeight="1" x14ac:dyDescent="0.2">
      <c r="A260" s="1"/>
      <c r="B260" s="1"/>
      <c r="C260" s="1"/>
      <c r="D260" s="74"/>
      <c r="E260" s="1"/>
      <c r="F260" s="1"/>
      <c r="G260" s="1"/>
      <c r="H260" s="898"/>
      <c r="I260" s="893"/>
      <c r="J260" s="894"/>
      <c r="K260" s="899"/>
      <c r="L260" s="905"/>
      <c r="M260" s="906"/>
      <c r="N260" s="904"/>
      <c r="O260" s="904"/>
      <c r="P260" s="925"/>
      <c r="Q260" s="846"/>
      <c r="R260" s="848"/>
    </row>
    <row r="261" spans="1:18" ht="14.1" customHeight="1" x14ac:dyDescent="0.2">
      <c r="A261" s="1"/>
      <c r="B261" s="1"/>
      <c r="C261" s="1"/>
      <c r="D261" s="74"/>
      <c r="E261" s="1"/>
      <c r="F261" s="1"/>
      <c r="G261" s="1"/>
      <c r="H261" s="898"/>
      <c r="I261" s="893"/>
      <c r="J261" s="894"/>
      <c r="K261" s="899"/>
      <c r="L261" s="905"/>
      <c r="M261" s="906"/>
      <c r="N261" s="904"/>
      <c r="O261" s="904"/>
      <c r="P261" s="925"/>
      <c r="Q261" s="846"/>
      <c r="R261" s="848"/>
    </row>
    <row r="262" spans="1:18" ht="14.1" customHeight="1" x14ac:dyDescent="0.2">
      <c r="A262" s="1"/>
      <c r="B262" s="1"/>
      <c r="C262" s="1"/>
      <c r="D262" s="74"/>
      <c r="E262" s="1"/>
      <c r="F262" s="1"/>
      <c r="G262" s="1"/>
      <c r="H262" s="898"/>
      <c r="I262" s="893"/>
      <c r="J262" s="894"/>
      <c r="K262" s="899"/>
      <c r="L262" s="905"/>
      <c r="M262" s="906"/>
      <c r="N262" s="904"/>
      <c r="O262" s="904"/>
      <c r="P262" s="925"/>
      <c r="Q262" s="846"/>
      <c r="R262" s="848"/>
    </row>
    <row r="263" spans="1:18" ht="14.1" customHeight="1" x14ac:dyDescent="0.2">
      <c r="A263" s="1"/>
      <c r="B263" s="1"/>
      <c r="C263" s="1"/>
      <c r="D263" s="74"/>
      <c r="E263" s="1"/>
      <c r="F263" s="1"/>
      <c r="G263" s="1"/>
      <c r="H263" s="898"/>
      <c r="I263" s="893"/>
      <c r="J263" s="894"/>
      <c r="K263" s="899"/>
      <c r="L263" s="905"/>
      <c r="M263" s="906"/>
      <c r="N263" s="904"/>
      <c r="O263" s="904"/>
      <c r="P263" s="925"/>
      <c r="Q263" s="846"/>
      <c r="R263" s="848"/>
    </row>
    <row r="264" spans="1:18" ht="14.1" customHeight="1" x14ac:dyDescent="0.2">
      <c r="A264" s="1"/>
      <c r="B264" s="1"/>
      <c r="C264" s="1"/>
      <c r="D264" s="74"/>
      <c r="E264" s="1"/>
      <c r="F264" s="1"/>
      <c r="G264" s="1"/>
      <c r="H264" s="898"/>
      <c r="I264" s="893"/>
      <c r="J264" s="894"/>
      <c r="K264" s="899"/>
      <c r="L264" s="905"/>
      <c r="M264" s="906"/>
      <c r="N264" s="904"/>
      <c r="O264" s="904"/>
      <c r="P264" s="925"/>
      <c r="Q264" s="846"/>
      <c r="R264" s="848"/>
    </row>
    <row r="265" spans="1:18" ht="14.1" customHeight="1" x14ac:dyDescent="0.2">
      <c r="A265" s="1"/>
      <c r="B265" s="1"/>
      <c r="C265" s="1"/>
      <c r="D265" s="74"/>
      <c r="E265" s="1"/>
      <c r="F265" s="1"/>
      <c r="G265" s="1"/>
      <c r="H265" s="898"/>
      <c r="I265" s="893"/>
      <c r="J265" s="894"/>
      <c r="K265" s="899"/>
      <c r="L265" s="905"/>
      <c r="M265" s="906"/>
      <c r="N265" s="904"/>
      <c r="O265" s="904"/>
      <c r="P265" s="925"/>
      <c r="Q265" s="846"/>
      <c r="R265" s="848"/>
    </row>
    <row r="266" spans="1:18" ht="14.1" customHeight="1" x14ac:dyDescent="0.2">
      <c r="A266" s="1"/>
      <c r="B266" s="1"/>
      <c r="C266" s="1"/>
      <c r="D266" s="74"/>
      <c r="E266" s="1"/>
      <c r="F266" s="1"/>
      <c r="G266" s="1"/>
      <c r="H266" s="898"/>
      <c r="I266" s="893"/>
      <c r="J266" s="894"/>
      <c r="K266" s="899"/>
      <c r="L266" s="905"/>
      <c r="M266" s="906"/>
      <c r="N266" s="904"/>
      <c r="O266" s="904"/>
      <c r="P266" s="925"/>
      <c r="Q266" s="846"/>
      <c r="R266" s="848"/>
    </row>
    <row r="267" spans="1:18" ht="14.1" customHeight="1" x14ac:dyDescent="0.2">
      <c r="A267" s="1"/>
      <c r="B267" s="1"/>
      <c r="C267" s="1"/>
      <c r="D267" s="74"/>
      <c r="E267" s="1"/>
      <c r="F267" s="1"/>
      <c r="G267" s="1"/>
      <c r="H267" s="898"/>
      <c r="I267" s="893"/>
      <c r="J267" s="894"/>
      <c r="K267" s="899"/>
      <c r="L267" s="905"/>
      <c r="M267" s="906"/>
      <c r="N267" s="904"/>
      <c r="O267" s="904"/>
      <c r="P267" s="925"/>
      <c r="Q267" s="846"/>
      <c r="R267" s="848"/>
    </row>
    <row r="268" spans="1:18" ht="14.1" customHeight="1" x14ac:dyDescent="0.2">
      <c r="A268" s="1"/>
      <c r="B268" s="1"/>
      <c r="C268" s="1"/>
      <c r="D268" s="74"/>
      <c r="E268" s="1"/>
      <c r="F268" s="1"/>
      <c r="G268" s="1"/>
      <c r="H268" s="898"/>
      <c r="I268" s="893"/>
      <c r="J268" s="894"/>
      <c r="K268" s="899"/>
      <c r="L268" s="905"/>
      <c r="M268" s="906"/>
      <c r="N268" s="904"/>
      <c r="O268" s="904"/>
      <c r="P268" s="925"/>
      <c r="Q268" s="846"/>
      <c r="R268" s="848"/>
    </row>
    <row r="269" spans="1:18" ht="14.1" customHeight="1" x14ac:dyDescent="0.2">
      <c r="A269" s="1"/>
      <c r="B269" s="1"/>
      <c r="C269" s="1"/>
      <c r="D269" s="74"/>
      <c r="E269" s="1"/>
      <c r="F269" s="1"/>
      <c r="G269" s="1"/>
      <c r="H269" s="898"/>
      <c r="I269" s="893"/>
      <c r="J269" s="894"/>
      <c r="K269" s="899"/>
      <c r="L269" s="905"/>
      <c r="M269" s="906"/>
      <c r="N269" s="904"/>
      <c r="O269" s="904"/>
      <c r="P269" s="925"/>
      <c r="Q269" s="846"/>
      <c r="R269" s="848"/>
    </row>
    <row r="270" spans="1:18" ht="14.1" customHeight="1" x14ac:dyDescent="0.2">
      <c r="A270" s="1"/>
      <c r="B270" s="1"/>
      <c r="C270" s="1"/>
      <c r="D270" s="74"/>
      <c r="E270" s="1"/>
      <c r="F270" s="1"/>
      <c r="G270" s="1"/>
      <c r="H270" s="898"/>
      <c r="I270" s="893"/>
      <c r="J270" s="894"/>
      <c r="K270" s="899"/>
      <c r="L270" s="905"/>
      <c r="M270" s="906"/>
      <c r="N270" s="893"/>
      <c r="O270" s="893"/>
      <c r="P270" s="926"/>
      <c r="Q270" s="896"/>
      <c r="R270" s="895"/>
    </row>
    <row r="271" spans="1:18" ht="14.1" customHeight="1" x14ac:dyDescent="0.2">
      <c r="A271" s="1"/>
      <c r="B271" s="1"/>
      <c r="C271" s="1"/>
      <c r="D271" s="74"/>
      <c r="E271" s="1"/>
      <c r="F271" s="1"/>
      <c r="G271" s="1"/>
      <c r="H271" s="898"/>
      <c r="I271" s="893"/>
      <c r="J271" s="894"/>
      <c r="K271" s="899"/>
      <c r="L271" s="905"/>
      <c r="M271" s="906"/>
      <c r="N271" s="893"/>
      <c r="O271" s="893"/>
      <c r="P271" s="926"/>
      <c r="Q271" s="896"/>
      <c r="R271" s="895"/>
    </row>
    <row r="272" spans="1:18" ht="14.1" customHeight="1" x14ac:dyDescent="0.2">
      <c r="A272" s="1"/>
      <c r="B272" s="1"/>
      <c r="C272" s="1"/>
      <c r="D272" s="74"/>
      <c r="E272" s="1"/>
      <c r="F272" s="1"/>
      <c r="G272" s="1"/>
      <c r="H272" s="898"/>
      <c r="I272" s="893"/>
      <c r="J272" s="894"/>
      <c r="K272" s="899"/>
      <c r="L272" s="905"/>
      <c r="M272" s="906"/>
      <c r="N272" s="893"/>
      <c r="O272" s="893"/>
      <c r="P272" s="926"/>
      <c r="Q272" s="896"/>
      <c r="R272" s="895"/>
    </row>
    <row r="273" spans="1:18" ht="14.1" customHeight="1" x14ac:dyDescent="0.2">
      <c r="A273" s="1"/>
      <c r="B273" s="1"/>
      <c r="C273" s="1"/>
      <c r="D273" s="74"/>
      <c r="E273" s="1"/>
      <c r="F273" s="1"/>
      <c r="G273" s="1"/>
      <c r="H273" s="898"/>
      <c r="I273" s="893"/>
      <c r="J273" s="894"/>
      <c r="K273" s="899"/>
      <c r="L273" s="905"/>
      <c r="M273" s="906"/>
      <c r="N273" s="893"/>
      <c r="O273" s="893"/>
      <c r="P273" s="926"/>
      <c r="Q273" s="896"/>
      <c r="R273" s="895"/>
    </row>
    <row r="274" spans="1:18" ht="14.1" customHeight="1" x14ac:dyDescent="0.2">
      <c r="A274" s="1"/>
      <c r="B274" s="1"/>
      <c r="C274" s="1"/>
      <c r="D274" s="74"/>
      <c r="E274" s="1"/>
      <c r="F274" s="1"/>
      <c r="G274" s="1"/>
      <c r="H274" s="898"/>
      <c r="I274" s="893"/>
      <c r="J274" s="894"/>
      <c r="K274" s="899"/>
      <c r="L274" s="905"/>
      <c r="M274" s="906"/>
      <c r="N274" s="893"/>
      <c r="O274" s="893"/>
      <c r="P274" s="926"/>
      <c r="Q274" s="896"/>
      <c r="R274" s="895"/>
    </row>
    <row r="275" spans="1:18" ht="14.1" customHeight="1" x14ac:dyDescent="0.2">
      <c r="A275" s="1"/>
      <c r="B275" s="1"/>
      <c r="C275" s="1"/>
      <c r="D275" s="74"/>
      <c r="E275" s="1"/>
      <c r="F275" s="1"/>
      <c r="G275" s="1"/>
      <c r="H275" s="898"/>
      <c r="I275" s="893"/>
      <c r="J275" s="894"/>
      <c r="K275" s="899"/>
      <c r="L275" s="905"/>
      <c r="M275" s="906"/>
      <c r="N275" s="893"/>
      <c r="O275" s="893"/>
      <c r="P275" s="926"/>
      <c r="Q275" s="896"/>
      <c r="R275" s="895"/>
    </row>
    <row r="276" spans="1:18" ht="14.1" customHeight="1" x14ac:dyDescent="0.2">
      <c r="A276" s="1"/>
      <c r="B276" s="1"/>
      <c r="C276" s="1"/>
      <c r="D276" s="74"/>
      <c r="E276" s="1"/>
      <c r="F276" s="1"/>
      <c r="G276" s="1"/>
      <c r="H276" s="898"/>
      <c r="I276" s="893"/>
      <c r="J276" s="894"/>
      <c r="K276" s="899"/>
      <c r="L276" s="905"/>
      <c r="M276" s="906"/>
      <c r="N276" s="893"/>
      <c r="O276" s="893"/>
      <c r="P276" s="926"/>
      <c r="Q276" s="896"/>
      <c r="R276" s="895"/>
    </row>
    <row r="277" spans="1:18" ht="14.1" customHeight="1" x14ac:dyDescent="0.2">
      <c r="A277" s="1"/>
      <c r="B277" s="1"/>
      <c r="C277" s="1"/>
      <c r="D277" s="74"/>
      <c r="E277" s="1"/>
      <c r="F277" s="1"/>
      <c r="G277" s="1"/>
      <c r="H277" s="898"/>
      <c r="I277" s="893"/>
      <c r="J277" s="894"/>
      <c r="K277" s="899"/>
      <c r="L277" s="905"/>
      <c r="M277" s="906"/>
      <c r="N277" s="893"/>
      <c r="O277" s="893"/>
      <c r="P277" s="926"/>
      <c r="Q277" s="896"/>
      <c r="R277" s="895"/>
    </row>
    <row r="278" spans="1:18" ht="14.1" customHeight="1" x14ac:dyDescent="0.2">
      <c r="A278" s="1"/>
      <c r="B278" s="1"/>
      <c r="C278" s="1"/>
      <c r="D278" s="74"/>
      <c r="E278" s="1"/>
      <c r="F278" s="1"/>
      <c r="G278" s="1"/>
      <c r="H278" s="898"/>
      <c r="I278" s="893"/>
      <c r="J278" s="894"/>
      <c r="K278" s="899"/>
      <c r="L278" s="905"/>
      <c r="M278" s="906"/>
      <c r="N278" s="893"/>
      <c r="O278" s="893"/>
      <c r="P278" s="926"/>
      <c r="Q278" s="896"/>
      <c r="R278" s="895"/>
    </row>
    <row r="279" spans="1:18" ht="14.1" customHeight="1" x14ac:dyDescent="0.2">
      <c r="A279" s="1"/>
      <c r="B279" s="1"/>
      <c r="C279" s="1"/>
      <c r="D279" s="74"/>
      <c r="E279" s="1"/>
      <c r="F279" s="1"/>
      <c r="G279" s="1"/>
      <c r="H279" s="898"/>
      <c r="I279" s="893"/>
      <c r="J279" s="894"/>
      <c r="K279" s="899"/>
      <c r="L279" s="905"/>
      <c r="M279" s="906"/>
      <c r="N279" s="893"/>
      <c r="O279" s="893"/>
      <c r="P279" s="926"/>
      <c r="Q279" s="896"/>
      <c r="R279" s="895"/>
    </row>
    <row r="280" spans="1:18" ht="14.1" customHeight="1" x14ac:dyDescent="0.2">
      <c r="A280" s="1"/>
      <c r="B280" s="1"/>
      <c r="C280" s="1"/>
      <c r="D280" s="74"/>
      <c r="E280" s="1"/>
      <c r="F280" s="1"/>
      <c r="G280" s="1"/>
      <c r="H280" s="898"/>
      <c r="I280" s="893"/>
      <c r="J280" s="894"/>
      <c r="K280" s="899"/>
      <c r="L280" s="905"/>
      <c r="M280" s="906"/>
      <c r="N280" s="893"/>
      <c r="O280" s="893"/>
      <c r="P280" s="926"/>
      <c r="Q280" s="896"/>
      <c r="R280" s="895"/>
    </row>
    <row r="281" spans="1:18" ht="14.1" customHeight="1" x14ac:dyDescent="0.2">
      <c r="A281" s="1"/>
      <c r="B281" s="1"/>
      <c r="C281" s="1"/>
      <c r="D281" s="74"/>
      <c r="E281" s="1"/>
      <c r="F281" s="1"/>
      <c r="G281" s="1"/>
      <c r="H281" s="898"/>
      <c r="I281" s="893"/>
      <c r="J281" s="894"/>
      <c r="K281" s="899"/>
      <c r="L281" s="905"/>
      <c r="M281" s="906"/>
      <c r="N281" s="893"/>
      <c r="O281" s="893"/>
      <c r="P281" s="926"/>
      <c r="Q281" s="896"/>
      <c r="R281" s="895"/>
    </row>
    <row r="282" spans="1:18" ht="14.1" customHeight="1" x14ac:dyDescent="0.2">
      <c r="A282" s="1"/>
      <c r="B282" s="1"/>
      <c r="C282" s="1"/>
      <c r="D282" s="74"/>
      <c r="E282" s="1"/>
      <c r="F282" s="1"/>
      <c r="G282" s="1"/>
      <c r="H282" s="898"/>
      <c r="I282" s="893"/>
      <c r="J282" s="894"/>
      <c r="K282" s="899"/>
      <c r="L282" s="905"/>
      <c r="M282" s="906"/>
      <c r="N282" s="893"/>
      <c r="O282" s="893"/>
      <c r="P282" s="926"/>
      <c r="Q282" s="896"/>
      <c r="R282" s="895"/>
    </row>
    <row r="283" spans="1:18" x14ac:dyDescent="0.2">
      <c r="A283" s="1"/>
      <c r="B283" s="1"/>
      <c r="C283" s="1"/>
      <c r="D283" s="74"/>
      <c r="E283" s="1"/>
      <c r="F283" s="1"/>
      <c r="G283" s="1"/>
      <c r="H283" s="898"/>
      <c r="I283" s="893"/>
      <c r="J283" s="894"/>
      <c r="K283" s="899"/>
      <c r="L283" s="905"/>
      <c r="M283" s="906"/>
      <c r="N283" s="893"/>
      <c r="O283" s="893"/>
      <c r="P283" s="926"/>
      <c r="Q283" s="896"/>
      <c r="R283" s="895"/>
    </row>
    <row r="284" spans="1:18" x14ac:dyDescent="0.2">
      <c r="A284" s="1"/>
      <c r="B284" s="1"/>
      <c r="C284" s="1"/>
      <c r="D284" s="74"/>
      <c r="E284" s="1"/>
      <c r="F284" s="1"/>
      <c r="G284" s="1"/>
      <c r="H284" s="898"/>
      <c r="I284" s="893"/>
      <c r="J284" s="894"/>
      <c r="K284" s="899"/>
      <c r="L284" s="905"/>
      <c r="M284" s="906"/>
      <c r="N284" s="893"/>
      <c r="O284" s="893"/>
      <c r="P284" s="926"/>
      <c r="Q284" s="896"/>
      <c r="R284" s="895"/>
    </row>
    <row r="285" spans="1:18" x14ac:dyDescent="0.2">
      <c r="A285" s="1"/>
      <c r="B285" s="1"/>
      <c r="C285" s="1"/>
      <c r="D285" s="74"/>
      <c r="E285" s="1"/>
      <c r="F285" s="1"/>
      <c r="G285" s="1"/>
      <c r="H285" s="898"/>
      <c r="I285" s="893"/>
      <c r="J285" s="894"/>
      <c r="K285" s="899"/>
      <c r="L285" s="905"/>
      <c r="M285" s="906"/>
      <c r="N285" s="893"/>
      <c r="O285" s="893"/>
      <c r="P285" s="926"/>
      <c r="Q285" s="896"/>
      <c r="R285" s="895"/>
    </row>
    <row r="286" spans="1:18" x14ac:dyDescent="0.2">
      <c r="A286" s="1"/>
      <c r="B286" s="1"/>
      <c r="C286" s="1"/>
      <c r="D286" s="74"/>
      <c r="E286" s="1"/>
      <c r="F286" s="1"/>
      <c r="G286" s="1"/>
      <c r="H286" s="898"/>
      <c r="I286" s="893"/>
      <c r="J286" s="894"/>
      <c r="K286" s="899"/>
      <c r="L286" s="905"/>
      <c r="M286" s="906"/>
      <c r="N286" s="893"/>
      <c r="O286" s="893"/>
      <c r="P286" s="926"/>
      <c r="Q286" s="896"/>
      <c r="R286" s="895"/>
    </row>
    <row r="287" spans="1:18" x14ac:dyDescent="0.2">
      <c r="A287" s="1"/>
      <c r="B287" s="1"/>
      <c r="C287" s="1"/>
      <c r="D287" s="74"/>
      <c r="E287" s="1"/>
      <c r="F287" s="1"/>
      <c r="G287" s="1"/>
      <c r="H287" s="898"/>
      <c r="I287" s="893"/>
      <c r="J287" s="894"/>
      <c r="K287" s="899"/>
      <c r="L287" s="905"/>
      <c r="M287" s="906"/>
      <c r="N287" s="893"/>
      <c r="O287" s="893"/>
      <c r="P287" s="926"/>
      <c r="Q287" s="896"/>
      <c r="R287" s="895"/>
    </row>
    <row r="288" spans="1:18" x14ac:dyDescent="0.2">
      <c r="A288" s="1"/>
      <c r="B288" s="1"/>
      <c r="C288" s="1"/>
      <c r="D288" s="74"/>
      <c r="E288" s="1"/>
      <c r="F288" s="1"/>
      <c r="G288" s="1"/>
      <c r="H288" s="898"/>
      <c r="I288" s="893"/>
      <c r="J288" s="894"/>
      <c r="K288" s="899"/>
      <c r="L288" s="905"/>
      <c r="M288" s="906"/>
      <c r="N288" s="893"/>
      <c r="O288" s="893"/>
      <c r="P288" s="926"/>
      <c r="Q288" s="896"/>
      <c r="R288" s="895"/>
    </row>
    <row r="289" spans="1:18" x14ac:dyDescent="0.2">
      <c r="A289" s="1"/>
      <c r="B289" s="1"/>
      <c r="C289" s="1"/>
      <c r="D289" s="74"/>
      <c r="E289" s="1"/>
      <c r="F289" s="1"/>
      <c r="G289" s="1"/>
      <c r="H289" s="898"/>
      <c r="I289" s="893"/>
      <c r="J289" s="894"/>
      <c r="K289" s="899"/>
      <c r="L289" s="906"/>
      <c r="M289" s="906"/>
      <c r="N289" s="893"/>
      <c r="O289" s="893"/>
      <c r="P289" s="926"/>
      <c r="Q289" s="896"/>
      <c r="R289" s="895"/>
    </row>
    <row r="290" spans="1:18" x14ac:dyDescent="0.2">
      <c r="A290" s="1"/>
      <c r="B290" s="1"/>
      <c r="C290" s="1"/>
      <c r="D290" s="74"/>
      <c r="E290" s="1"/>
      <c r="F290" s="1"/>
      <c r="G290" s="1"/>
      <c r="H290" s="898"/>
      <c r="I290" s="893"/>
      <c r="J290" s="894"/>
      <c r="K290" s="899"/>
      <c r="L290" s="906"/>
      <c r="M290" s="906"/>
      <c r="N290" s="893"/>
      <c r="O290" s="893"/>
      <c r="P290" s="926"/>
      <c r="Q290" s="896"/>
      <c r="R290" s="895"/>
    </row>
    <row r="291" spans="1:18" x14ac:dyDescent="0.2">
      <c r="A291" s="1"/>
      <c r="B291" s="1"/>
      <c r="C291" s="1"/>
      <c r="D291" s="74"/>
      <c r="E291" s="1"/>
      <c r="F291" s="1"/>
      <c r="G291" s="1"/>
      <c r="H291" s="898"/>
      <c r="I291" s="893"/>
      <c r="J291" s="894"/>
      <c r="K291" s="899"/>
      <c r="L291" s="906"/>
      <c r="M291" s="906"/>
      <c r="N291" s="893"/>
      <c r="O291" s="893"/>
      <c r="P291" s="926"/>
      <c r="Q291" s="896"/>
      <c r="R291" s="895"/>
    </row>
    <row r="292" spans="1:18" x14ac:dyDescent="0.2">
      <c r="H292" s="900"/>
      <c r="I292" s="901"/>
      <c r="J292" s="894"/>
      <c r="K292" s="899"/>
      <c r="L292" s="906"/>
      <c r="M292" s="906"/>
      <c r="N292" s="893"/>
      <c r="O292" s="893"/>
      <c r="P292" s="926"/>
      <c r="Q292" s="896"/>
      <c r="R292" s="895"/>
    </row>
    <row r="293" spans="1:18" x14ac:dyDescent="0.2">
      <c r="H293" s="900"/>
      <c r="I293" s="901"/>
      <c r="J293" s="894"/>
      <c r="K293" s="899"/>
      <c r="L293" s="906"/>
      <c r="M293" s="906"/>
      <c r="N293" s="893"/>
      <c r="O293" s="893"/>
      <c r="P293" s="926"/>
      <c r="Q293" s="896"/>
      <c r="R293" s="895"/>
    </row>
    <row r="294" spans="1:18" x14ac:dyDescent="0.2">
      <c r="H294" s="900"/>
      <c r="I294" s="901"/>
      <c r="J294" s="894"/>
      <c r="K294" s="899"/>
      <c r="L294" s="906"/>
      <c r="M294" s="906"/>
      <c r="N294" s="893"/>
      <c r="O294" s="893"/>
      <c r="P294" s="926"/>
      <c r="Q294" s="896"/>
      <c r="R294" s="895"/>
    </row>
    <row r="295" spans="1:18" x14ac:dyDescent="0.2">
      <c r="H295" s="900"/>
      <c r="I295" s="901"/>
      <c r="J295" s="894"/>
      <c r="K295" s="899"/>
      <c r="L295" s="906"/>
      <c r="M295" s="906"/>
      <c r="N295" s="893"/>
      <c r="O295" s="893"/>
      <c r="P295" s="926"/>
      <c r="Q295" s="896"/>
      <c r="R295" s="895"/>
    </row>
    <row r="296" spans="1:18" x14ac:dyDescent="0.2">
      <c r="H296" s="900"/>
      <c r="I296" s="901"/>
      <c r="J296" s="894"/>
      <c r="K296" s="899"/>
      <c r="L296" s="906"/>
      <c r="M296" s="906"/>
      <c r="N296" s="893"/>
      <c r="O296" s="893"/>
      <c r="P296" s="926"/>
      <c r="Q296" s="896"/>
      <c r="R296" s="895"/>
    </row>
  </sheetData>
  <mergeCells count="2">
    <mergeCell ref="C3:G3"/>
    <mergeCell ref="A4:B4"/>
  </mergeCells>
  <phoneticPr fontId="0" type="noConversion"/>
  <pageMargins left="0.26" right="0.37" top="0.984251969" bottom="0.984251969" header="0.4921259845" footer="0.4921259845"/>
  <pageSetup paperSize="9" scale="93" orientation="landscape" r:id="rId1"/>
  <headerFooter alignWithMargins="0">
    <oddFooter>&amp;A&amp;RSeite &amp;P</oddFooter>
  </headerFooter>
  <rowBreaks count="2" manualBreakCount="2">
    <brk id="129" max="11" man="1"/>
    <brk id="168" max="11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255"/>
  <sheetViews>
    <sheetView zoomScale="120" zoomScaleNormal="120" workbookViewId="0">
      <pane ySplit="4" topLeftCell="A200" activePane="bottomLeft" state="frozen"/>
      <selection pane="bottomLeft" activeCell="A219" sqref="A219"/>
    </sheetView>
  </sheetViews>
  <sheetFormatPr baseColWidth="10" defaultRowHeight="12.75" x14ac:dyDescent="0.2"/>
  <cols>
    <col min="1" max="1" width="12.140625" bestFit="1" customWidth="1"/>
    <col min="2" max="2" width="10.28515625" style="122" customWidth="1"/>
    <col min="3" max="3" width="18.42578125" customWidth="1"/>
    <col min="4" max="4" width="7.28515625" style="82" customWidth="1"/>
    <col min="5" max="5" width="11.5703125" customWidth="1"/>
    <col min="6" max="6" width="7" style="75" customWidth="1"/>
    <col min="7" max="7" width="11.28515625" customWidth="1"/>
    <col min="8" max="8" width="7" style="75" customWidth="1"/>
    <col min="9" max="9" width="10.7109375" customWidth="1"/>
    <col min="10" max="10" width="7" style="103" bestFit="1" customWidth="1"/>
    <col min="11" max="11" width="11.7109375" bestFit="1" customWidth="1"/>
    <col min="12" max="12" width="8.28515625" style="48" bestFit="1" customWidth="1"/>
    <col min="13" max="13" width="11.7109375" bestFit="1" customWidth="1"/>
    <col min="14" max="14" width="9.42578125" style="111" bestFit="1" customWidth="1"/>
    <col min="15" max="15" width="16.7109375" customWidth="1"/>
  </cols>
  <sheetData>
    <row r="1" spans="1:69" x14ac:dyDescent="0.2">
      <c r="A1" s="26" t="s">
        <v>0</v>
      </c>
      <c r="B1" s="123"/>
      <c r="C1" s="27" t="s">
        <v>5</v>
      </c>
      <c r="D1" s="77"/>
      <c r="E1" s="27"/>
      <c r="F1" s="89"/>
      <c r="G1" s="27"/>
      <c r="H1" s="89"/>
      <c r="I1" s="28"/>
      <c r="J1" s="100"/>
      <c r="K1" s="28"/>
      <c r="L1" s="105"/>
      <c r="M1" s="28"/>
      <c r="N1" s="107"/>
      <c r="O1" s="29"/>
    </row>
    <row r="2" spans="1:69" x14ac:dyDescent="0.2">
      <c r="A2" s="30" t="s">
        <v>2</v>
      </c>
      <c r="B2" s="85" t="s">
        <v>61</v>
      </c>
      <c r="C2" s="2" t="s">
        <v>3</v>
      </c>
      <c r="D2" s="78"/>
      <c r="E2" s="2"/>
      <c r="F2" s="90"/>
      <c r="G2" s="2"/>
      <c r="H2" s="90"/>
      <c r="I2" s="3" t="s">
        <v>8</v>
      </c>
      <c r="J2" s="101"/>
      <c r="K2" s="3" t="s">
        <v>7</v>
      </c>
      <c r="L2" s="49"/>
      <c r="M2" s="3" t="s">
        <v>18</v>
      </c>
      <c r="N2" s="108"/>
      <c r="O2" s="31"/>
    </row>
    <row r="3" spans="1:69" x14ac:dyDescent="0.2">
      <c r="A3" s="30" t="s">
        <v>27</v>
      </c>
      <c r="B3" s="86" t="s">
        <v>104</v>
      </c>
      <c r="C3" s="18">
        <v>1100142321</v>
      </c>
      <c r="D3" s="212"/>
      <c r="E3" s="22" t="s">
        <v>12</v>
      </c>
      <c r="F3" s="92"/>
      <c r="G3" s="22" t="s">
        <v>13</v>
      </c>
      <c r="H3" s="92"/>
      <c r="I3" s="18">
        <v>38659947</v>
      </c>
      <c r="J3" s="99"/>
      <c r="K3" s="18">
        <v>2104280752</v>
      </c>
      <c r="L3" s="104"/>
      <c r="M3" s="18">
        <v>65182170</v>
      </c>
      <c r="N3" s="109"/>
      <c r="O3" s="34"/>
    </row>
    <row r="4" spans="1:69" s="21" customFormat="1" ht="13.5" thickBot="1" x14ac:dyDescent="0.25">
      <c r="A4" s="32"/>
      <c r="B4" s="87" t="s">
        <v>87</v>
      </c>
      <c r="C4" s="25" t="s">
        <v>6</v>
      </c>
      <c r="D4" s="79"/>
      <c r="E4" s="25"/>
      <c r="F4" s="91"/>
      <c r="G4" s="25"/>
      <c r="H4" s="91"/>
      <c r="I4" s="25"/>
      <c r="J4" s="102"/>
      <c r="K4" s="25"/>
      <c r="L4" s="106"/>
      <c r="M4" s="25" t="s">
        <v>134</v>
      </c>
      <c r="N4" s="110"/>
      <c r="O4" s="33"/>
    </row>
    <row r="5" spans="1:69" x14ac:dyDescent="0.2">
      <c r="A5" s="23">
        <v>37135</v>
      </c>
      <c r="B5" s="121" t="s">
        <v>95</v>
      </c>
      <c r="C5" s="24">
        <v>48268</v>
      </c>
      <c r="D5" s="80"/>
      <c r="E5" s="24"/>
      <c r="F5" s="65"/>
      <c r="G5" s="24"/>
      <c r="H5" s="65"/>
      <c r="I5" s="24">
        <v>663</v>
      </c>
      <c r="J5" s="94"/>
      <c r="K5" s="24"/>
      <c r="L5" s="96"/>
      <c r="M5" s="24"/>
      <c r="N5" s="98"/>
      <c r="O5" s="24" t="s">
        <v>100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">
      <c r="A6" s="4">
        <v>37165</v>
      </c>
      <c r="B6" s="121" t="s">
        <v>96</v>
      </c>
      <c r="C6" s="1">
        <v>49378</v>
      </c>
      <c r="D6" s="81"/>
      <c r="E6" s="1"/>
      <c r="F6" s="74"/>
      <c r="G6" s="1"/>
      <c r="H6" s="74"/>
      <c r="I6" s="1">
        <v>675</v>
      </c>
      <c r="J6" s="95"/>
      <c r="K6" s="1">
        <v>23864</v>
      </c>
      <c r="L6" s="39"/>
      <c r="M6" s="1"/>
      <c r="N6" s="97"/>
      <c r="O6" s="1"/>
    </row>
    <row r="7" spans="1:69" x14ac:dyDescent="0.2">
      <c r="A7" s="4">
        <v>37196</v>
      </c>
      <c r="B7" s="121" t="s">
        <v>97</v>
      </c>
      <c r="C7" s="1">
        <v>50724</v>
      </c>
      <c r="D7" s="81"/>
      <c r="E7" s="1"/>
      <c r="F7" s="74"/>
      <c r="G7" s="1"/>
      <c r="H7" s="74"/>
      <c r="I7" s="1">
        <v>691</v>
      </c>
      <c r="J7" s="95"/>
      <c r="K7" s="1">
        <v>24639</v>
      </c>
      <c r="L7" s="39"/>
      <c r="M7" s="1"/>
      <c r="N7" s="97"/>
      <c r="O7" s="1"/>
    </row>
    <row r="8" spans="1:69" x14ac:dyDescent="0.2">
      <c r="A8" s="4">
        <v>37226</v>
      </c>
      <c r="B8" s="120" t="s">
        <v>98</v>
      </c>
      <c r="C8" s="1">
        <v>52199</v>
      </c>
      <c r="D8" s="81"/>
      <c r="E8" s="1"/>
      <c r="F8" s="74"/>
      <c r="G8" s="1"/>
      <c r="H8" s="74"/>
      <c r="I8" s="1">
        <v>706</v>
      </c>
      <c r="J8" s="95"/>
      <c r="K8" s="1">
        <v>25693</v>
      </c>
      <c r="L8" s="39"/>
      <c r="M8" s="1"/>
      <c r="N8" s="97"/>
      <c r="O8" s="1"/>
    </row>
    <row r="9" spans="1:69" x14ac:dyDescent="0.2">
      <c r="A9" s="4">
        <v>37257</v>
      </c>
      <c r="B9" s="120" t="s">
        <v>99</v>
      </c>
      <c r="C9" s="1">
        <v>53448</v>
      </c>
      <c r="D9" s="81"/>
      <c r="E9" s="1">
        <v>60855</v>
      </c>
      <c r="F9" s="74"/>
      <c r="G9" s="1">
        <v>40155</v>
      </c>
      <c r="H9" s="74"/>
      <c r="I9" s="1">
        <v>716</v>
      </c>
      <c r="J9" s="95"/>
      <c r="K9" s="1">
        <v>27013</v>
      </c>
      <c r="L9" s="39"/>
      <c r="M9" s="1"/>
      <c r="N9" s="97"/>
      <c r="O9" s="1"/>
    </row>
    <row r="10" spans="1:69" x14ac:dyDescent="0.2">
      <c r="A10" s="4">
        <v>37288</v>
      </c>
      <c r="B10" s="120" t="s">
        <v>88</v>
      </c>
      <c r="C10" s="1">
        <v>54999</v>
      </c>
      <c r="D10" s="81"/>
      <c r="E10" s="1"/>
      <c r="F10" s="74"/>
      <c r="G10" s="1"/>
      <c r="H10" s="74"/>
      <c r="I10" s="1">
        <v>727</v>
      </c>
      <c r="J10" s="95"/>
      <c r="K10" s="1">
        <v>28033</v>
      </c>
      <c r="L10" s="39"/>
      <c r="M10" s="1"/>
      <c r="N10" s="97"/>
      <c r="O10" s="1"/>
    </row>
    <row r="11" spans="1:69" x14ac:dyDescent="0.2">
      <c r="A11" s="4">
        <v>37316</v>
      </c>
      <c r="B11" s="120" t="s">
        <v>89</v>
      </c>
      <c r="C11" s="1">
        <v>56203</v>
      </c>
      <c r="D11" s="81"/>
      <c r="E11" s="1"/>
      <c r="F11" s="74"/>
      <c r="G11" s="1"/>
      <c r="H11" s="74"/>
      <c r="I11" s="1">
        <v>739</v>
      </c>
      <c r="J11" s="95"/>
      <c r="K11" s="1">
        <v>29053</v>
      </c>
      <c r="L11" s="39"/>
      <c r="M11" s="1"/>
      <c r="N11" s="97"/>
      <c r="O11" s="1"/>
    </row>
    <row r="12" spans="1:69" x14ac:dyDescent="0.2">
      <c r="A12" s="4">
        <v>37347</v>
      </c>
      <c r="B12" s="120" t="s">
        <v>90</v>
      </c>
      <c r="C12" s="1">
        <v>57433</v>
      </c>
      <c r="D12" s="81"/>
      <c r="E12" s="1"/>
      <c r="F12" s="74"/>
      <c r="G12" s="1"/>
      <c r="H12" s="74"/>
      <c r="I12" s="1">
        <v>754</v>
      </c>
      <c r="J12" s="95"/>
      <c r="K12" s="1">
        <v>29835</v>
      </c>
      <c r="L12" s="39"/>
      <c r="M12" s="1"/>
      <c r="N12" s="97"/>
      <c r="O12" s="1"/>
    </row>
    <row r="13" spans="1:69" x14ac:dyDescent="0.2">
      <c r="A13" s="4">
        <v>37377</v>
      </c>
      <c r="B13" s="120" t="s">
        <v>91</v>
      </c>
      <c r="C13" s="1">
        <v>58658</v>
      </c>
      <c r="D13" s="81"/>
      <c r="E13" s="1">
        <v>61071</v>
      </c>
      <c r="F13" s="74"/>
      <c r="G13" s="1">
        <v>40388</v>
      </c>
      <c r="H13" s="74"/>
      <c r="I13" s="1">
        <v>774</v>
      </c>
      <c r="J13" s="95"/>
      <c r="K13" s="1">
        <v>30187</v>
      </c>
      <c r="L13" s="39"/>
      <c r="M13" s="1"/>
      <c r="N13" s="97"/>
      <c r="O13" s="1"/>
    </row>
    <row r="14" spans="1:69" x14ac:dyDescent="0.2">
      <c r="A14" s="4">
        <v>37408</v>
      </c>
      <c r="B14" s="120" t="s">
        <v>92</v>
      </c>
      <c r="C14" s="1">
        <v>59528</v>
      </c>
      <c r="D14" s="81"/>
      <c r="E14" s="1">
        <v>61167</v>
      </c>
      <c r="F14" s="74"/>
      <c r="G14" s="1">
        <v>40503</v>
      </c>
      <c r="H14" s="74"/>
      <c r="I14" s="1">
        <v>793</v>
      </c>
      <c r="J14" s="95"/>
      <c r="K14" s="1">
        <v>30309</v>
      </c>
      <c r="L14" s="39"/>
      <c r="M14" s="1"/>
      <c r="N14" s="97"/>
      <c r="O14" s="1"/>
    </row>
    <row r="15" spans="1:69" x14ac:dyDescent="0.2">
      <c r="A15" s="4">
        <v>37438</v>
      </c>
      <c r="B15" s="120" t="s">
        <v>93</v>
      </c>
      <c r="C15" s="1">
        <v>60453</v>
      </c>
      <c r="D15" s="81"/>
      <c r="E15" s="1">
        <v>61225</v>
      </c>
      <c r="F15" s="74"/>
      <c r="G15" s="1">
        <v>40567</v>
      </c>
      <c r="H15" s="74"/>
      <c r="I15" s="1">
        <v>815</v>
      </c>
      <c r="J15" s="95"/>
      <c r="K15" s="1">
        <v>30387</v>
      </c>
      <c r="L15" s="39"/>
      <c r="M15" s="1"/>
      <c r="N15" s="97"/>
      <c r="O15" s="1"/>
    </row>
    <row r="16" spans="1:69" x14ac:dyDescent="0.2">
      <c r="A16" s="4">
        <v>37469</v>
      </c>
      <c r="B16" s="121" t="s">
        <v>94</v>
      </c>
      <c r="C16" s="1">
        <v>61490</v>
      </c>
      <c r="D16" s="81"/>
      <c r="E16" s="1">
        <v>61280</v>
      </c>
      <c r="F16" s="76"/>
      <c r="G16" s="10">
        <v>40602</v>
      </c>
      <c r="H16" s="76"/>
      <c r="I16" s="1">
        <v>849</v>
      </c>
      <c r="J16" s="95"/>
      <c r="K16" s="1">
        <v>30438</v>
      </c>
      <c r="L16" s="39"/>
      <c r="M16" s="1"/>
      <c r="N16" s="97"/>
      <c r="O16" s="1"/>
    </row>
    <row r="17" spans="1:15" x14ac:dyDescent="0.2">
      <c r="A17" s="4">
        <v>37500</v>
      </c>
      <c r="B17" s="121" t="s">
        <v>95</v>
      </c>
      <c r="C17" s="1">
        <v>62159</v>
      </c>
      <c r="D17" s="81"/>
      <c r="E17" s="1">
        <v>61290</v>
      </c>
      <c r="F17" s="74"/>
      <c r="G17" s="1">
        <v>40620</v>
      </c>
      <c r="H17" s="74"/>
      <c r="I17" s="1">
        <v>869</v>
      </c>
      <c r="J17" s="95"/>
      <c r="K17" s="1">
        <v>30444</v>
      </c>
      <c r="L17" s="39"/>
      <c r="M17" s="1"/>
      <c r="N17" s="97"/>
      <c r="O17" s="1"/>
    </row>
    <row r="18" spans="1:15" x14ac:dyDescent="0.2">
      <c r="A18" s="4">
        <v>37530</v>
      </c>
      <c r="B18" s="121" t="s">
        <v>96</v>
      </c>
      <c r="C18" s="1">
        <v>63682</v>
      </c>
      <c r="D18" s="81"/>
      <c r="E18" s="1">
        <v>61298</v>
      </c>
      <c r="F18" s="74"/>
      <c r="G18" s="1">
        <v>40710</v>
      </c>
      <c r="H18" s="74"/>
      <c r="I18" s="1">
        <v>894</v>
      </c>
      <c r="J18" s="95"/>
      <c r="K18" s="1">
        <v>30695</v>
      </c>
      <c r="L18" s="39"/>
      <c r="M18" s="1"/>
      <c r="N18" s="97"/>
      <c r="O18" s="1" t="s">
        <v>101</v>
      </c>
    </row>
    <row r="19" spans="1:15" x14ac:dyDescent="0.2">
      <c r="A19" s="4">
        <v>37561</v>
      </c>
      <c r="B19" s="121" t="s">
        <v>97</v>
      </c>
      <c r="C19" s="1">
        <v>65551</v>
      </c>
      <c r="D19" s="81"/>
      <c r="E19" s="1">
        <v>61527</v>
      </c>
      <c r="F19" s="74"/>
      <c r="G19" s="1">
        <v>40844</v>
      </c>
      <c r="H19" s="74"/>
      <c r="I19" s="1">
        <v>920</v>
      </c>
      <c r="J19" s="95"/>
      <c r="K19" s="1">
        <v>31407</v>
      </c>
      <c r="L19" s="39"/>
      <c r="M19" s="1"/>
      <c r="N19" s="97"/>
      <c r="O19" s="1"/>
    </row>
    <row r="20" spans="1:15" x14ac:dyDescent="0.2">
      <c r="A20" s="4">
        <v>37591</v>
      </c>
      <c r="B20" s="120" t="s">
        <v>98</v>
      </c>
      <c r="C20" s="1">
        <v>67843</v>
      </c>
      <c r="D20" s="81"/>
      <c r="E20" s="1">
        <v>61708</v>
      </c>
      <c r="F20" s="74"/>
      <c r="G20" s="1">
        <v>41029</v>
      </c>
      <c r="H20" s="74"/>
      <c r="I20" s="1">
        <v>943</v>
      </c>
      <c r="J20" s="95"/>
      <c r="K20" s="1">
        <v>32594</v>
      </c>
      <c r="L20" s="39"/>
      <c r="M20" s="1"/>
      <c r="N20" s="97"/>
      <c r="O20" s="1"/>
    </row>
    <row r="21" spans="1:15" x14ac:dyDescent="0.2">
      <c r="A21" s="4">
        <v>37622</v>
      </c>
      <c r="B21" s="120" t="s">
        <v>99</v>
      </c>
      <c r="C21" s="1">
        <v>69267</v>
      </c>
      <c r="D21" s="81"/>
      <c r="E21" s="1">
        <v>61776</v>
      </c>
      <c r="F21" s="74"/>
      <c r="G21" s="1">
        <v>41101</v>
      </c>
      <c r="H21" s="74"/>
      <c r="I21" s="1">
        <v>954</v>
      </c>
      <c r="J21" s="95"/>
      <c r="K21" s="1">
        <v>34131</v>
      </c>
      <c r="L21" s="39"/>
      <c r="M21" s="1"/>
      <c r="N21" s="97"/>
      <c r="O21" s="1"/>
    </row>
    <row r="22" spans="1:15" x14ac:dyDescent="0.2">
      <c r="A22" s="4">
        <v>37653</v>
      </c>
      <c r="B22" s="120" t="s">
        <v>88</v>
      </c>
      <c r="C22" s="1">
        <v>71082</v>
      </c>
      <c r="D22" s="81"/>
      <c r="E22" s="1">
        <v>61897</v>
      </c>
      <c r="F22" s="74"/>
      <c r="G22" s="1">
        <v>41247</v>
      </c>
      <c r="H22" s="74"/>
      <c r="I22" s="1">
        <v>973</v>
      </c>
      <c r="J22" s="94"/>
      <c r="K22" s="1">
        <v>35982</v>
      </c>
      <c r="L22" s="39"/>
      <c r="M22" s="1"/>
      <c r="N22" s="97"/>
      <c r="O22" s="1"/>
    </row>
    <row r="23" spans="1:15" x14ac:dyDescent="0.2">
      <c r="A23" s="4">
        <v>37681</v>
      </c>
      <c r="B23" s="120" t="s">
        <v>89</v>
      </c>
      <c r="C23" s="1">
        <v>72964</v>
      </c>
      <c r="D23" s="81"/>
      <c r="E23" s="1">
        <v>62014</v>
      </c>
      <c r="F23" s="74"/>
      <c r="G23" s="1">
        <v>41393</v>
      </c>
      <c r="H23" s="74"/>
      <c r="I23" s="1">
        <v>1004</v>
      </c>
      <c r="J23" s="94">
        <f t="shared" ref="J23:J33" si="0">(I23-I22)</f>
        <v>31</v>
      </c>
      <c r="K23" s="1">
        <v>37676</v>
      </c>
      <c r="L23" s="39"/>
      <c r="M23" s="1"/>
      <c r="N23" s="97"/>
      <c r="O23" s="1"/>
    </row>
    <row r="24" spans="1:15" x14ac:dyDescent="0.2">
      <c r="A24" s="4">
        <v>37712</v>
      </c>
      <c r="B24" s="120" t="s">
        <v>90</v>
      </c>
      <c r="C24" s="1">
        <v>74304</v>
      </c>
      <c r="D24" s="81"/>
      <c r="E24" s="1">
        <v>62099</v>
      </c>
      <c r="F24" s="74"/>
      <c r="G24" s="1">
        <v>41498</v>
      </c>
      <c r="H24" s="74"/>
      <c r="I24" s="1">
        <v>1021</v>
      </c>
      <c r="J24" s="94">
        <f t="shared" si="0"/>
        <v>17</v>
      </c>
      <c r="K24" s="1">
        <v>38443</v>
      </c>
      <c r="L24" s="39"/>
      <c r="M24" s="1"/>
      <c r="N24" s="97"/>
      <c r="O24" s="1"/>
    </row>
    <row r="25" spans="1:15" x14ac:dyDescent="0.2">
      <c r="A25" s="4">
        <v>37742</v>
      </c>
      <c r="B25" s="120" t="s">
        <v>91</v>
      </c>
      <c r="C25" s="1">
        <v>75366</v>
      </c>
      <c r="D25" s="81"/>
      <c r="E25" s="1">
        <v>62178</v>
      </c>
      <c r="F25" s="74"/>
      <c r="G25" s="1">
        <v>41566</v>
      </c>
      <c r="H25" s="74"/>
      <c r="I25" s="1">
        <v>1042</v>
      </c>
      <c r="J25" s="94">
        <f t="shared" si="0"/>
        <v>21</v>
      </c>
      <c r="K25" s="1">
        <v>38788</v>
      </c>
      <c r="L25" s="39"/>
      <c r="M25" s="1"/>
      <c r="N25" s="97"/>
      <c r="O25" s="1"/>
    </row>
    <row r="26" spans="1:15" x14ac:dyDescent="0.2">
      <c r="A26" s="4">
        <v>37773</v>
      </c>
      <c r="B26" s="120" t="s">
        <v>92</v>
      </c>
      <c r="C26" s="1">
        <v>76603</v>
      </c>
      <c r="D26" s="81"/>
      <c r="E26" s="1">
        <v>62258</v>
      </c>
      <c r="F26" s="74"/>
      <c r="G26" s="1">
        <v>41673</v>
      </c>
      <c r="H26" s="74"/>
      <c r="I26" s="1">
        <v>1070</v>
      </c>
      <c r="J26" s="94">
        <f t="shared" si="0"/>
        <v>28</v>
      </c>
      <c r="K26" s="1">
        <v>38924</v>
      </c>
      <c r="L26" s="39"/>
      <c r="M26" s="1"/>
      <c r="N26" s="97"/>
      <c r="O26" s="1"/>
    </row>
    <row r="27" spans="1:15" x14ac:dyDescent="0.2">
      <c r="A27" s="4">
        <v>37803</v>
      </c>
      <c r="B27" s="120" t="s">
        <v>93</v>
      </c>
      <c r="C27" s="1">
        <v>77501</v>
      </c>
      <c r="D27" s="81"/>
      <c r="E27" s="1">
        <v>62304</v>
      </c>
      <c r="F27" s="74"/>
      <c r="G27" s="1">
        <v>41744</v>
      </c>
      <c r="H27" s="74"/>
      <c r="I27" s="1">
        <v>1095</v>
      </c>
      <c r="J27" s="94">
        <f t="shared" si="0"/>
        <v>25</v>
      </c>
      <c r="K27" s="1">
        <v>38961</v>
      </c>
      <c r="L27" s="39"/>
      <c r="M27" s="1"/>
      <c r="N27" s="97"/>
      <c r="O27" s="1"/>
    </row>
    <row r="28" spans="1:15" x14ac:dyDescent="0.2">
      <c r="A28" s="4">
        <v>37834</v>
      </c>
      <c r="B28" s="121" t="s">
        <v>94</v>
      </c>
      <c r="C28" s="1">
        <v>78503</v>
      </c>
      <c r="D28" s="81"/>
      <c r="E28" s="1">
        <v>62362</v>
      </c>
      <c r="F28" s="74"/>
      <c r="G28" s="1">
        <v>41821</v>
      </c>
      <c r="H28" s="74"/>
      <c r="I28" s="1">
        <v>1127</v>
      </c>
      <c r="J28" s="94">
        <f t="shared" si="0"/>
        <v>32</v>
      </c>
      <c r="K28" s="1">
        <v>39011</v>
      </c>
      <c r="L28" s="39"/>
      <c r="M28" s="1"/>
      <c r="N28" s="97"/>
      <c r="O28" s="1"/>
    </row>
    <row r="29" spans="1:15" x14ac:dyDescent="0.2">
      <c r="A29" s="4">
        <v>37865</v>
      </c>
      <c r="B29" s="121" t="s">
        <v>95</v>
      </c>
      <c r="C29" s="1">
        <v>79247</v>
      </c>
      <c r="D29" s="81"/>
      <c r="E29" s="1">
        <v>62417</v>
      </c>
      <c r="F29" s="74"/>
      <c r="G29" s="1">
        <v>41911</v>
      </c>
      <c r="H29" s="74"/>
      <c r="I29" s="1">
        <v>1144</v>
      </c>
      <c r="J29" s="94">
        <f t="shared" si="0"/>
        <v>17</v>
      </c>
      <c r="K29" s="1">
        <v>39049</v>
      </c>
      <c r="L29" s="39"/>
      <c r="M29" s="1"/>
      <c r="N29" s="97"/>
      <c r="O29" s="1"/>
    </row>
    <row r="30" spans="1:15" x14ac:dyDescent="0.2">
      <c r="A30" s="4">
        <v>37895</v>
      </c>
      <c r="B30" s="121" t="s">
        <v>96</v>
      </c>
      <c r="C30" s="1">
        <v>80695</v>
      </c>
      <c r="D30" s="81"/>
      <c r="E30" s="1">
        <v>62495</v>
      </c>
      <c r="F30" s="74"/>
      <c r="G30" s="1">
        <v>42020</v>
      </c>
      <c r="H30" s="74"/>
      <c r="I30" s="1">
        <v>1196</v>
      </c>
      <c r="J30" s="94">
        <f t="shared" si="0"/>
        <v>52</v>
      </c>
      <c r="K30" s="1">
        <v>39212</v>
      </c>
      <c r="L30" s="39"/>
      <c r="M30" s="1"/>
      <c r="N30" s="97"/>
      <c r="O30" s="1"/>
    </row>
    <row r="31" spans="1:15" x14ac:dyDescent="0.2">
      <c r="A31" s="4">
        <v>37926</v>
      </c>
      <c r="B31" s="121" t="s">
        <v>97</v>
      </c>
      <c r="C31" s="1">
        <v>82485</v>
      </c>
      <c r="D31" s="81"/>
      <c r="E31" s="1">
        <v>62579</v>
      </c>
      <c r="F31" s="74"/>
      <c r="G31" s="1">
        <v>42173</v>
      </c>
      <c r="H31" s="74"/>
      <c r="I31" s="1">
        <v>1233</v>
      </c>
      <c r="J31" s="94">
        <f t="shared" si="0"/>
        <v>37</v>
      </c>
      <c r="K31" s="1">
        <v>40085</v>
      </c>
      <c r="L31" s="39"/>
      <c r="M31" s="1"/>
      <c r="N31" s="97"/>
      <c r="O31" s="1"/>
    </row>
    <row r="32" spans="1:15" x14ac:dyDescent="0.2">
      <c r="A32" s="4">
        <v>37956</v>
      </c>
      <c r="B32" s="120" t="s">
        <v>98</v>
      </c>
      <c r="C32" s="1">
        <v>84561</v>
      </c>
      <c r="D32" s="81"/>
      <c r="E32" s="1">
        <v>62717</v>
      </c>
      <c r="F32" s="74"/>
      <c r="G32" s="1">
        <v>42346</v>
      </c>
      <c r="H32" s="74"/>
      <c r="I32" s="1">
        <v>1259</v>
      </c>
      <c r="J32" s="94">
        <f t="shared" si="0"/>
        <v>26</v>
      </c>
      <c r="K32" s="1">
        <v>41200</v>
      </c>
      <c r="L32" s="39"/>
      <c r="M32" s="1"/>
      <c r="N32" s="97"/>
      <c r="O32" s="1"/>
    </row>
    <row r="33" spans="1:15" x14ac:dyDescent="0.2">
      <c r="A33" s="4">
        <v>37998</v>
      </c>
      <c r="B33" s="120" t="s">
        <v>99</v>
      </c>
      <c r="C33" s="1">
        <v>86862</v>
      </c>
      <c r="D33" s="81"/>
      <c r="E33" s="1">
        <v>62816</v>
      </c>
      <c r="F33" s="74"/>
      <c r="G33" s="1">
        <v>42483</v>
      </c>
      <c r="H33" s="74"/>
      <c r="I33" s="1">
        <v>1279</v>
      </c>
      <c r="J33" s="94">
        <f t="shared" si="0"/>
        <v>20</v>
      </c>
      <c r="K33" s="1">
        <v>43518</v>
      </c>
      <c r="L33" s="39"/>
      <c r="M33" s="1"/>
      <c r="N33" s="97"/>
      <c r="O33" s="1"/>
    </row>
    <row r="34" spans="1:15" x14ac:dyDescent="0.2">
      <c r="A34" s="93"/>
      <c r="B34" s="124"/>
      <c r="C34" s="81"/>
      <c r="D34" s="81"/>
      <c r="E34" s="81"/>
      <c r="F34" s="81"/>
      <c r="G34" s="81"/>
      <c r="H34" s="81"/>
      <c r="I34" s="113">
        <f>SUM(J22:J33)</f>
        <v>306</v>
      </c>
      <c r="J34" s="112" t="s">
        <v>70</v>
      </c>
      <c r="K34" s="115"/>
      <c r="L34" s="114" t="s">
        <v>70</v>
      </c>
      <c r="M34" s="97"/>
      <c r="N34" s="97"/>
      <c r="O34" s="1"/>
    </row>
    <row r="35" spans="1:15" x14ac:dyDescent="0.2">
      <c r="A35" s="4">
        <v>38018</v>
      </c>
      <c r="B35" s="120" t="s">
        <v>88</v>
      </c>
      <c r="C35" s="1">
        <v>88385</v>
      </c>
      <c r="D35" s="80">
        <f>(C35-C33)</f>
        <v>1523</v>
      </c>
      <c r="E35" s="1">
        <v>62910</v>
      </c>
      <c r="F35" s="65">
        <f>(E35-E33)</f>
        <v>94</v>
      </c>
      <c r="G35" s="1">
        <v>42597</v>
      </c>
      <c r="H35" s="65">
        <f>(G35-G33)</f>
        <v>114</v>
      </c>
      <c r="I35" s="1">
        <v>1300</v>
      </c>
      <c r="J35" s="94">
        <f>(I35-I33)</f>
        <v>21</v>
      </c>
      <c r="K35" s="1">
        <v>44862</v>
      </c>
      <c r="L35" s="96">
        <f>(K35-K33)</f>
        <v>1344</v>
      </c>
      <c r="M35" s="1"/>
      <c r="N35" s="97"/>
      <c r="O35" s="1"/>
    </row>
    <row r="36" spans="1:15" x14ac:dyDescent="0.2">
      <c r="A36" s="4">
        <v>38047</v>
      </c>
      <c r="B36" s="120" t="s">
        <v>89</v>
      </c>
      <c r="C36" s="1">
        <v>89954</v>
      </c>
      <c r="D36" s="80">
        <f t="shared" ref="D36:D46" si="1">(C36-C35)</f>
        <v>1569</v>
      </c>
      <c r="E36" s="1">
        <v>63000</v>
      </c>
      <c r="F36" s="65">
        <f t="shared" ref="F36:F46" si="2">(E36-E35)</f>
        <v>90</v>
      </c>
      <c r="G36" s="1">
        <v>42731</v>
      </c>
      <c r="H36" s="65">
        <f t="shared" ref="H36:H46" si="3">(G36-G35)</f>
        <v>134</v>
      </c>
      <c r="I36" s="1">
        <v>1322</v>
      </c>
      <c r="J36" s="94">
        <f t="shared" ref="J36:J46" si="4">(I36-I35)</f>
        <v>22</v>
      </c>
      <c r="K36" s="1">
        <v>46315</v>
      </c>
      <c r="L36" s="96">
        <f t="shared" ref="L36:L46" si="5">(K36-K35)</f>
        <v>1453</v>
      </c>
      <c r="M36" s="1"/>
      <c r="N36" s="97"/>
      <c r="O36" s="1"/>
    </row>
    <row r="37" spans="1:15" x14ac:dyDescent="0.2">
      <c r="A37" s="23">
        <v>38078</v>
      </c>
      <c r="B37" s="120" t="s">
        <v>90</v>
      </c>
      <c r="C37" s="24">
        <v>91817</v>
      </c>
      <c r="D37" s="80">
        <f t="shared" si="1"/>
        <v>1863</v>
      </c>
      <c r="E37" s="24">
        <v>63082</v>
      </c>
      <c r="F37" s="65">
        <f t="shared" si="2"/>
        <v>82</v>
      </c>
      <c r="G37" s="24">
        <v>42852</v>
      </c>
      <c r="H37" s="65">
        <f t="shared" si="3"/>
        <v>121</v>
      </c>
      <c r="I37" s="24">
        <v>1351</v>
      </c>
      <c r="J37" s="94">
        <f t="shared" si="4"/>
        <v>29</v>
      </c>
      <c r="K37" s="24">
        <v>47484</v>
      </c>
      <c r="L37" s="96">
        <f t="shared" si="5"/>
        <v>1169</v>
      </c>
      <c r="M37" s="24"/>
      <c r="N37" s="98"/>
      <c r="O37" s="24"/>
    </row>
    <row r="38" spans="1:15" x14ac:dyDescent="0.2">
      <c r="A38" s="4">
        <v>38108</v>
      </c>
      <c r="B38" s="120" t="s">
        <v>91</v>
      </c>
      <c r="C38" s="1">
        <v>93088</v>
      </c>
      <c r="D38" s="80">
        <f t="shared" si="1"/>
        <v>1271</v>
      </c>
      <c r="E38" s="1">
        <v>63127</v>
      </c>
      <c r="F38" s="65">
        <f t="shared" si="2"/>
        <v>45</v>
      </c>
      <c r="G38" s="1">
        <v>42931</v>
      </c>
      <c r="H38" s="65">
        <f t="shared" si="3"/>
        <v>79</v>
      </c>
      <c r="I38" s="1">
        <v>1373</v>
      </c>
      <c r="J38" s="94">
        <f t="shared" si="4"/>
        <v>22</v>
      </c>
      <c r="K38" s="1">
        <v>47983</v>
      </c>
      <c r="L38" s="96">
        <f t="shared" si="5"/>
        <v>499</v>
      </c>
      <c r="M38" s="1"/>
      <c r="N38" s="97"/>
      <c r="O38" s="1"/>
    </row>
    <row r="39" spans="1:15" x14ac:dyDescent="0.2">
      <c r="A39" s="4">
        <v>38139</v>
      </c>
      <c r="B39" s="120" t="s">
        <v>92</v>
      </c>
      <c r="C39" s="1">
        <v>94103</v>
      </c>
      <c r="D39" s="80">
        <f t="shared" si="1"/>
        <v>1015</v>
      </c>
      <c r="E39" s="1">
        <v>63168</v>
      </c>
      <c r="F39" s="65">
        <f t="shared" si="2"/>
        <v>41</v>
      </c>
      <c r="G39" s="1">
        <v>41985</v>
      </c>
      <c r="H39" s="65"/>
      <c r="I39" s="1">
        <v>1393</v>
      </c>
      <c r="J39" s="94">
        <f t="shared" si="4"/>
        <v>20</v>
      </c>
      <c r="K39" s="1">
        <v>48379</v>
      </c>
      <c r="L39" s="96">
        <f t="shared" si="5"/>
        <v>396</v>
      </c>
      <c r="M39" s="1"/>
      <c r="N39" s="97"/>
      <c r="O39" s="1"/>
    </row>
    <row r="40" spans="1:15" x14ac:dyDescent="0.2">
      <c r="A40" s="4">
        <v>38169</v>
      </c>
      <c r="B40" s="120" t="s">
        <v>93</v>
      </c>
      <c r="C40" s="1">
        <v>95131</v>
      </c>
      <c r="D40" s="80">
        <f t="shared" si="1"/>
        <v>1028</v>
      </c>
      <c r="E40" s="1">
        <v>63194</v>
      </c>
      <c r="F40" s="65">
        <f t="shared" si="2"/>
        <v>26</v>
      </c>
      <c r="G40" s="1">
        <v>43057</v>
      </c>
      <c r="H40" s="65">
        <f>SUM(G40-G38)</f>
        <v>126</v>
      </c>
      <c r="I40" s="1">
        <v>1418</v>
      </c>
      <c r="J40" s="94">
        <f t="shared" si="4"/>
        <v>25</v>
      </c>
      <c r="K40" s="1">
        <v>48419</v>
      </c>
      <c r="L40" s="96">
        <f t="shared" si="5"/>
        <v>40</v>
      </c>
      <c r="M40" s="1"/>
      <c r="N40" s="97"/>
      <c r="O40" s="1"/>
    </row>
    <row r="41" spans="1:15" x14ac:dyDescent="0.2">
      <c r="A41" s="4">
        <v>38200</v>
      </c>
      <c r="B41" s="121" t="s">
        <v>94</v>
      </c>
      <c r="C41" s="1">
        <v>96529</v>
      </c>
      <c r="D41" s="80">
        <f t="shared" si="1"/>
        <v>1398</v>
      </c>
      <c r="E41" s="1">
        <v>63253</v>
      </c>
      <c r="F41" s="65">
        <f t="shared" si="2"/>
        <v>59</v>
      </c>
      <c r="G41" s="1">
        <v>43124</v>
      </c>
      <c r="H41" s="65">
        <f t="shared" si="3"/>
        <v>67</v>
      </c>
      <c r="I41" s="1">
        <v>1454</v>
      </c>
      <c r="J41" s="94">
        <f t="shared" si="4"/>
        <v>36</v>
      </c>
      <c r="K41" s="1">
        <v>48504</v>
      </c>
      <c r="L41" s="96">
        <f t="shared" si="5"/>
        <v>85</v>
      </c>
      <c r="M41" s="1"/>
      <c r="N41" s="97"/>
      <c r="O41" s="1"/>
    </row>
    <row r="42" spans="1:15" x14ac:dyDescent="0.2">
      <c r="A42" s="4">
        <v>38231</v>
      </c>
      <c r="B42" s="121" t="s">
        <v>95</v>
      </c>
      <c r="C42" s="1">
        <v>97285</v>
      </c>
      <c r="D42" s="80">
        <f t="shared" si="1"/>
        <v>756</v>
      </c>
      <c r="E42" s="1">
        <v>63288</v>
      </c>
      <c r="F42" s="65">
        <f t="shared" si="2"/>
        <v>35</v>
      </c>
      <c r="G42" s="1">
        <v>43155</v>
      </c>
      <c r="H42" s="65">
        <f t="shared" si="3"/>
        <v>31</v>
      </c>
      <c r="I42" s="1">
        <v>1470</v>
      </c>
      <c r="J42" s="94">
        <f t="shared" si="4"/>
        <v>16</v>
      </c>
      <c r="K42" s="1">
        <v>48550</v>
      </c>
      <c r="L42" s="96">
        <f t="shared" si="5"/>
        <v>46</v>
      </c>
      <c r="M42" s="1"/>
      <c r="N42" s="97"/>
      <c r="O42" s="1"/>
    </row>
    <row r="43" spans="1:15" x14ac:dyDescent="0.2">
      <c r="A43" s="4">
        <v>38261</v>
      </c>
      <c r="B43" s="121" t="s">
        <v>96</v>
      </c>
      <c r="C43" s="1">
        <v>98313</v>
      </c>
      <c r="D43" s="80">
        <f t="shared" si="1"/>
        <v>1028</v>
      </c>
      <c r="E43" s="1">
        <v>63329</v>
      </c>
      <c r="F43" s="65">
        <f t="shared" si="2"/>
        <v>41</v>
      </c>
      <c r="G43" s="1">
        <v>43200</v>
      </c>
      <c r="H43" s="65">
        <f t="shared" si="3"/>
        <v>45</v>
      </c>
      <c r="I43" s="1">
        <v>1513</v>
      </c>
      <c r="J43" s="94">
        <f t="shared" si="4"/>
        <v>43</v>
      </c>
      <c r="K43" s="1">
        <v>48645</v>
      </c>
      <c r="L43" s="96">
        <f t="shared" si="5"/>
        <v>95</v>
      </c>
      <c r="M43" s="1"/>
      <c r="N43" s="97"/>
      <c r="O43" s="1"/>
    </row>
    <row r="44" spans="1:15" x14ac:dyDescent="0.2">
      <c r="A44" s="4">
        <v>38292</v>
      </c>
      <c r="B44" s="121" t="s">
        <v>97</v>
      </c>
      <c r="C44" s="1">
        <v>100130</v>
      </c>
      <c r="D44" s="80">
        <f t="shared" si="1"/>
        <v>1817</v>
      </c>
      <c r="E44" s="1">
        <v>63433</v>
      </c>
      <c r="F44" s="65">
        <f t="shared" si="2"/>
        <v>104</v>
      </c>
      <c r="G44" s="1">
        <v>43310</v>
      </c>
      <c r="H44" s="65">
        <f t="shared" si="3"/>
        <v>110</v>
      </c>
      <c r="I44" s="1">
        <v>1554</v>
      </c>
      <c r="J44" s="94">
        <f t="shared" si="4"/>
        <v>41</v>
      </c>
      <c r="K44" s="1">
        <v>49162</v>
      </c>
      <c r="L44" s="96">
        <f t="shared" si="5"/>
        <v>517</v>
      </c>
      <c r="M44" s="1"/>
      <c r="N44" s="97"/>
      <c r="O44" s="1"/>
    </row>
    <row r="45" spans="1:15" x14ac:dyDescent="0.2">
      <c r="A45" s="4">
        <v>38322</v>
      </c>
      <c r="B45" s="120" t="s">
        <v>98</v>
      </c>
      <c r="C45" s="1">
        <v>101963</v>
      </c>
      <c r="D45" s="80">
        <f t="shared" si="1"/>
        <v>1833</v>
      </c>
      <c r="E45" s="1">
        <v>63546</v>
      </c>
      <c r="F45" s="65">
        <f t="shared" si="2"/>
        <v>113</v>
      </c>
      <c r="G45" s="1">
        <v>43417</v>
      </c>
      <c r="H45" s="65">
        <f t="shared" si="3"/>
        <v>107</v>
      </c>
      <c r="I45" s="1">
        <v>1579</v>
      </c>
      <c r="J45" s="94">
        <f t="shared" si="4"/>
        <v>25</v>
      </c>
      <c r="K45" s="1">
        <v>50323</v>
      </c>
      <c r="L45" s="96">
        <f t="shared" si="5"/>
        <v>1161</v>
      </c>
      <c r="M45" s="1"/>
      <c r="N45" s="97"/>
      <c r="O45" s="1"/>
    </row>
    <row r="46" spans="1:15" x14ac:dyDescent="0.2">
      <c r="A46" s="4">
        <v>38359</v>
      </c>
      <c r="B46" s="120" t="s">
        <v>99</v>
      </c>
      <c r="C46" s="1">
        <v>104229</v>
      </c>
      <c r="D46" s="80">
        <f t="shared" si="1"/>
        <v>2266</v>
      </c>
      <c r="E46" s="1">
        <v>63658</v>
      </c>
      <c r="F46" s="65">
        <f t="shared" si="2"/>
        <v>112</v>
      </c>
      <c r="G46" s="1">
        <v>43554</v>
      </c>
      <c r="H46" s="65">
        <f t="shared" si="3"/>
        <v>137</v>
      </c>
      <c r="I46" s="1">
        <v>1611</v>
      </c>
      <c r="J46" s="94">
        <f t="shared" si="4"/>
        <v>32</v>
      </c>
      <c r="K46" s="1">
        <v>52498</v>
      </c>
      <c r="L46" s="96">
        <f t="shared" si="5"/>
        <v>2175</v>
      </c>
      <c r="M46" s="1"/>
      <c r="N46" s="97"/>
      <c r="O46" s="16" t="s">
        <v>42</v>
      </c>
    </row>
    <row r="47" spans="1:15" x14ac:dyDescent="0.2">
      <c r="A47" s="88">
        <v>2004</v>
      </c>
      <c r="B47" s="125" t="s">
        <v>61</v>
      </c>
      <c r="C47" s="84">
        <f>SUM(D35:D46)</f>
        <v>17367</v>
      </c>
      <c r="D47" s="81"/>
      <c r="E47" s="139">
        <f>SUM(F35:F46)</f>
        <v>842</v>
      </c>
      <c r="F47" s="81"/>
      <c r="G47" s="139">
        <f>SUM(H35:H46)</f>
        <v>1071</v>
      </c>
      <c r="H47" s="81"/>
      <c r="I47" s="113">
        <f>SUM(J35:J46)</f>
        <v>332</v>
      </c>
      <c r="J47" s="112" t="s">
        <v>70</v>
      </c>
      <c r="K47" s="114">
        <f>SUM(L35:L46)</f>
        <v>8980</v>
      </c>
      <c r="L47" s="114" t="s">
        <v>70</v>
      </c>
      <c r="M47" s="97"/>
      <c r="N47" s="97"/>
      <c r="O47" s="16"/>
    </row>
    <row r="48" spans="1:15" x14ac:dyDescent="0.2">
      <c r="A48" s="4">
        <v>38384</v>
      </c>
      <c r="B48" s="120" t="s">
        <v>88</v>
      </c>
      <c r="C48" s="1">
        <v>105898</v>
      </c>
      <c r="D48" s="80">
        <f>(C48-C46)</f>
        <v>1669</v>
      </c>
      <c r="E48" s="1">
        <v>63764</v>
      </c>
      <c r="F48" s="65">
        <f>(E48-E46)</f>
        <v>106</v>
      </c>
      <c r="G48" s="1">
        <v>43650</v>
      </c>
      <c r="H48" s="65">
        <f>(G48-G46)</f>
        <v>96</v>
      </c>
      <c r="I48" s="1">
        <v>1637</v>
      </c>
      <c r="J48" s="94">
        <f>(I48-I46)</f>
        <v>26</v>
      </c>
      <c r="K48" s="1">
        <v>54070</v>
      </c>
      <c r="L48" s="96">
        <f>(K48-K46)</f>
        <v>1572</v>
      </c>
      <c r="M48" s="1"/>
      <c r="N48" s="97"/>
      <c r="O48" s="1"/>
    </row>
    <row r="49" spans="1:15" x14ac:dyDescent="0.2">
      <c r="A49" s="4">
        <v>38412</v>
      </c>
      <c r="B49" s="120" t="s">
        <v>89</v>
      </c>
      <c r="C49" s="1">
        <v>107711</v>
      </c>
      <c r="D49" s="80">
        <f>(C49-C48)</f>
        <v>1813</v>
      </c>
      <c r="E49" s="1">
        <v>63866</v>
      </c>
      <c r="F49" s="65">
        <f>(E49-E48)</f>
        <v>102</v>
      </c>
      <c r="G49" s="1">
        <v>43769</v>
      </c>
      <c r="H49" s="65">
        <f>(G49-G48)</f>
        <v>119</v>
      </c>
      <c r="I49" s="1">
        <v>1660</v>
      </c>
      <c r="J49" s="94">
        <f t="shared" ref="J49:J59" si="6">(I49-I48)</f>
        <v>23</v>
      </c>
      <c r="K49" s="1">
        <v>55900</v>
      </c>
      <c r="L49" s="96">
        <f>(K49-K48)</f>
        <v>1830</v>
      </c>
      <c r="M49" s="1"/>
      <c r="N49" s="97"/>
      <c r="O49" s="16"/>
    </row>
    <row r="50" spans="1:15" x14ac:dyDescent="0.2">
      <c r="A50" s="4">
        <v>38443</v>
      </c>
      <c r="B50" s="120" t="s">
        <v>90</v>
      </c>
      <c r="C50" s="1">
        <v>109144</v>
      </c>
      <c r="D50" s="81">
        <f t="shared" ref="D50:D59" si="7">(C50-C49)</f>
        <v>1433</v>
      </c>
      <c r="E50" s="1">
        <v>63949</v>
      </c>
      <c r="F50" s="74">
        <f t="shared" ref="F50:F59" si="8">(E50-E49)</f>
        <v>83</v>
      </c>
      <c r="G50" s="1">
        <v>43871</v>
      </c>
      <c r="H50" s="74">
        <f t="shared" ref="H50:H59" si="9">(G50-G49)</f>
        <v>102</v>
      </c>
      <c r="I50" s="1">
        <v>1686</v>
      </c>
      <c r="J50" s="94">
        <f t="shared" si="6"/>
        <v>26</v>
      </c>
      <c r="K50" s="1">
        <v>56972</v>
      </c>
      <c r="L50" s="96">
        <f>(K50-K49)</f>
        <v>1072</v>
      </c>
      <c r="M50" s="1" t="s">
        <v>21</v>
      </c>
      <c r="N50" s="97"/>
      <c r="O50" s="1"/>
    </row>
    <row r="51" spans="1:15" x14ac:dyDescent="0.2">
      <c r="A51" s="4">
        <v>38473</v>
      </c>
      <c r="B51" s="120" t="s">
        <v>91</v>
      </c>
      <c r="C51" s="1">
        <v>110829</v>
      </c>
      <c r="D51" s="81">
        <f t="shared" si="7"/>
        <v>1685</v>
      </c>
      <c r="E51" s="1">
        <v>64030</v>
      </c>
      <c r="F51" s="74">
        <f t="shared" si="8"/>
        <v>81</v>
      </c>
      <c r="G51" s="1">
        <v>43964</v>
      </c>
      <c r="H51" s="74">
        <f t="shared" si="9"/>
        <v>93</v>
      </c>
      <c r="I51" s="1">
        <v>1714</v>
      </c>
      <c r="J51" s="94">
        <f t="shared" si="6"/>
        <v>28</v>
      </c>
      <c r="K51" s="1">
        <v>356</v>
      </c>
      <c r="L51" s="96">
        <v>356</v>
      </c>
      <c r="M51" s="1">
        <v>18714</v>
      </c>
      <c r="N51" s="97"/>
      <c r="O51" s="1"/>
    </row>
    <row r="52" spans="1:15" x14ac:dyDescent="0.2">
      <c r="A52" s="4">
        <v>38504</v>
      </c>
      <c r="B52" s="120" t="s">
        <v>92</v>
      </c>
      <c r="C52" s="1">
        <v>112070</v>
      </c>
      <c r="D52" s="81">
        <f t="shared" si="7"/>
        <v>1241</v>
      </c>
      <c r="E52" s="1">
        <v>64082</v>
      </c>
      <c r="F52" s="74">
        <f t="shared" si="8"/>
        <v>52</v>
      </c>
      <c r="G52" s="1">
        <v>44036</v>
      </c>
      <c r="H52" s="74">
        <f t="shared" si="9"/>
        <v>72</v>
      </c>
      <c r="I52" s="1">
        <v>14</v>
      </c>
      <c r="J52" s="94">
        <v>14</v>
      </c>
      <c r="K52" s="1">
        <v>615</v>
      </c>
      <c r="L52" s="96">
        <f t="shared" ref="L52:L59" si="10">(K52-K51)</f>
        <v>259</v>
      </c>
      <c r="M52" s="1">
        <v>20433</v>
      </c>
      <c r="N52" s="98">
        <f t="shared" ref="N52:N59" si="11">(M52-M51)</f>
        <v>1719</v>
      </c>
      <c r="O52" s="16" t="s">
        <v>22</v>
      </c>
    </row>
    <row r="53" spans="1:15" x14ac:dyDescent="0.2">
      <c r="A53" s="4">
        <v>38534</v>
      </c>
      <c r="B53" s="120" t="s">
        <v>93</v>
      </c>
      <c r="C53" s="1">
        <v>113352</v>
      </c>
      <c r="D53" s="81">
        <f t="shared" si="7"/>
        <v>1282</v>
      </c>
      <c r="E53" s="1">
        <v>64140</v>
      </c>
      <c r="F53" s="74">
        <f t="shared" si="8"/>
        <v>58</v>
      </c>
      <c r="G53" s="1">
        <v>44129</v>
      </c>
      <c r="H53" s="74">
        <f t="shared" si="9"/>
        <v>93</v>
      </c>
      <c r="I53" s="1">
        <v>44</v>
      </c>
      <c r="J53" s="94">
        <f t="shared" si="6"/>
        <v>30</v>
      </c>
      <c r="K53" s="1">
        <v>705</v>
      </c>
      <c r="L53" s="96">
        <f t="shared" si="10"/>
        <v>90</v>
      </c>
      <c r="M53" s="1">
        <v>21124</v>
      </c>
      <c r="N53" s="98">
        <f t="shared" si="11"/>
        <v>691</v>
      </c>
      <c r="O53" s="1"/>
    </row>
    <row r="54" spans="1:15" x14ac:dyDescent="0.2">
      <c r="A54" s="4">
        <v>38565</v>
      </c>
      <c r="B54" s="121" t="s">
        <v>94</v>
      </c>
      <c r="C54" s="1">
        <v>114794</v>
      </c>
      <c r="D54" s="81">
        <f t="shared" si="7"/>
        <v>1442</v>
      </c>
      <c r="E54" s="1">
        <v>64212</v>
      </c>
      <c r="F54" s="74">
        <f t="shared" si="8"/>
        <v>72</v>
      </c>
      <c r="G54" s="1">
        <v>44221</v>
      </c>
      <c r="H54" s="74">
        <f t="shared" si="9"/>
        <v>92</v>
      </c>
      <c r="I54" s="1">
        <v>92</v>
      </c>
      <c r="J54" s="94">
        <f t="shared" si="6"/>
        <v>48</v>
      </c>
      <c r="K54" s="1">
        <v>759</v>
      </c>
      <c r="L54" s="96">
        <f t="shared" si="10"/>
        <v>54</v>
      </c>
      <c r="M54" s="1">
        <v>21525</v>
      </c>
      <c r="N54" s="98">
        <f t="shared" si="11"/>
        <v>401</v>
      </c>
      <c r="O54" s="1"/>
    </row>
    <row r="55" spans="1:15" x14ac:dyDescent="0.2">
      <c r="A55" s="4">
        <v>38596</v>
      </c>
      <c r="B55" s="121" t="s">
        <v>95</v>
      </c>
      <c r="C55" s="1">
        <v>115200</v>
      </c>
      <c r="D55" s="81">
        <f t="shared" si="7"/>
        <v>406</v>
      </c>
      <c r="E55" s="1">
        <v>64225</v>
      </c>
      <c r="F55" s="74">
        <f t="shared" si="8"/>
        <v>13</v>
      </c>
      <c r="G55" s="1">
        <v>44255</v>
      </c>
      <c r="H55" s="74">
        <f t="shared" si="9"/>
        <v>34</v>
      </c>
      <c r="I55" s="1">
        <v>100</v>
      </c>
      <c r="J55" s="94">
        <f t="shared" si="6"/>
        <v>8</v>
      </c>
      <c r="K55" s="1">
        <v>766</v>
      </c>
      <c r="L55" s="96">
        <f t="shared" si="10"/>
        <v>7</v>
      </c>
      <c r="M55" s="14">
        <v>21611</v>
      </c>
      <c r="N55" s="98">
        <f t="shared" si="11"/>
        <v>86</v>
      </c>
      <c r="O55" s="1"/>
    </row>
    <row r="56" spans="1:15" x14ac:dyDescent="0.2">
      <c r="A56" s="4">
        <v>38626</v>
      </c>
      <c r="B56" s="121" t="s">
        <v>96</v>
      </c>
      <c r="C56" s="14">
        <v>116880</v>
      </c>
      <c r="D56" s="81">
        <f t="shared" si="7"/>
        <v>1680</v>
      </c>
      <c r="E56" s="14">
        <v>64295</v>
      </c>
      <c r="F56" s="74">
        <f t="shared" si="8"/>
        <v>70</v>
      </c>
      <c r="G56" s="14">
        <v>44367</v>
      </c>
      <c r="H56" s="74">
        <f t="shared" si="9"/>
        <v>112</v>
      </c>
      <c r="I56" s="14">
        <v>131</v>
      </c>
      <c r="J56" s="94">
        <f t="shared" si="6"/>
        <v>31</v>
      </c>
      <c r="K56" s="14">
        <v>870</v>
      </c>
      <c r="L56" s="96">
        <f t="shared" si="10"/>
        <v>104</v>
      </c>
      <c r="M56" s="14">
        <v>22096</v>
      </c>
      <c r="N56" s="98">
        <f t="shared" si="11"/>
        <v>485</v>
      </c>
      <c r="O56" s="1"/>
    </row>
    <row r="57" spans="1:15" x14ac:dyDescent="0.2">
      <c r="A57" s="4">
        <v>38657</v>
      </c>
      <c r="B57" s="121" t="s">
        <v>97</v>
      </c>
      <c r="C57" s="14">
        <v>118575</v>
      </c>
      <c r="D57" s="81">
        <f t="shared" si="7"/>
        <v>1695</v>
      </c>
      <c r="E57" s="14">
        <v>64378</v>
      </c>
      <c r="F57" s="74">
        <f t="shared" si="8"/>
        <v>83</v>
      </c>
      <c r="G57" s="14">
        <v>44446</v>
      </c>
      <c r="H57" s="74">
        <f t="shared" si="9"/>
        <v>79</v>
      </c>
      <c r="I57" s="14">
        <v>157</v>
      </c>
      <c r="J57" s="94">
        <f t="shared" si="6"/>
        <v>26</v>
      </c>
      <c r="K57" s="14">
        <v>1292</v>
      </c>
      <c r="L57" s="96">
        <f t="shared" si="10"/>
        <v>422</v>
      </c>
      <c r="M57" s="14">
        <v>26450</v>
      </c>
      <c r="N57" s="98">
        <f t="shared" si="11"/>
        <v>4354</v>
      </c>
      <c r="O57" s="1"/>
    </row>
    <row r="58" spans="1:15" x14ac:dyDescent="0.2">
      <c r="A58" s="4">
        <v>38687</v>
      </c>
      <c r="B58" s="120" t="s">
        <v>98</v>
      </c>
      <c r="C58" s="14">
        <v>120589</v>
      </c>
      <c r="D58" s="81">
        <f t="shared" si="7"/>
        <v>2014</v>
      </c>
      <c r="E58" s="14">
        <v>64512</v>
      </c>
      <c r="F58" s="74">
        <f t="shared" si="8"/>
        <v>134</v>
      </c>
      <c r="G58" s="14">
        <v>44562</v>
      </c>
      <c r="H58" s="74">
        <f t="shared" si="9"/>
        <v>116</v>
      </c>
      <c r="I58" s="14">
        <v>170</v>
      </c>
      <c r="J58" s="94">
        <f t="shared" si="6"/>
        <v>13</v>
      </c>
      <c r="K58" s="14">
        <v>2636</v>
      </c>
      <c r="L58" s="96">
        <f t="shared" si="10"/>
        <v>1344</v>
      </c>
      <c r="M58" s="14">
        <v>35776</v>
      </c>
      <c r="N58" s="98">
        <f t="shared" si="11"/>
        <v>9326</v>
      </c>
      <c r="O58" s="1"/>
    </row>
    <row r="59" spans="1:15" x14ac:dyDescent="0.2">
      <c r="A59" s="4">
        <v>38726</v>
      </c>
      <c r="B59" s="120" t="s">
        <v>99</v>
      </c>
      <c r="C59" s="14">
        <v>123027</v>
      </c>
      <c r="D59" s="81">
        <f t="shared" si="7"/>
        <v>2438</v>
      </c>
      <c r="E59" s="14">
        <v>64580</v>
      </c>
      <c r="F59" s="74">
        <f t="shared" si="8"/>
        <v>68</v>
      </c>
      <c r="G59" s="14">
        <v>44670</v>
      </c>
      <c r="H59" s="74">
        <f t="shared" si="9"/>
        <v>108</v>
      </c>
      <c r="I59" s="14">
        <v>190</v>
      </c>
      <c r="J59" s="94">
        <f t="shared" si="6"/>
        <v>20</v>
      </c>
      <c r="K59" s="14">
        <v>4862</v>
      </c>
      <c r="L59" s="96">
        <f t="shared" si="10"/>
        <v>2226</v>
      </c>
      <c r="M59" s="14">
        <v>51707</v>
      </c>
      <c r="N59" s="98">
        <f t="shared" si="11"/>
        <v>15931</v>
      </c>
      <c r="O59" s="1"/>
    </row>
    <row r="60" spans="1:15" x14ac:dyDescent="0.2">
      <c r="A60" s="88">
        <v>2005</v>
      </c>
      <c r="B60" s="125" t="s">
        <v>61</v>
      </c>
      <c r="C60" s="84">
        <f>SUM(D48:D59)</f>
        <v>18798</v>
      </c>
      <c r="D60" s="83"/>
      <c r="E60" s="139">
        <f>SUM(F48:F59)</f>
        <v>922</v>
      </c>
      <c r="F60" s="83"/>
      <c r="G60" s="139">
        <f>SUM(H48:H59)</f>
        <v>1116</v>
      </c>
      <c r="H60" s="83"/>
      <c r="I60" s="113">
        <f>SUM(J48:J59)</f>
        <v>293</v>
      </c>
      <c r="J60" s="112" t="s">
        <v>70</v>
      </c>
      <c r="K60" s="114">
        <f>SUM(L48:L59)</f>
        <v>9336</v>
      </c>
      <c r="L60" s="114" t="s">
        <v>70</v>
      </c>
      <c r="M60" s="98"/>
      <c r="N60" s="117" t="s">
        <v>134</v>
      </c>
      <c r="O60" s="24"/>
    </row>
    <row r="61" spans="1:15" x14ac:dyDescent="0.2">
      <c r="A61" s="23">
        <v>38750</v>
      </c>
      <c r="B61" s="120" t="s">
        <v>88</v>
      </c>
      <c r="C61" s="24">
        <v>124489</v>
      </c>
      <c r="D61" s="80">
        <f>(C61-C59)</f>
        <v>1462</v>
      </c>
      <c r="E61" s="24">
        <v>64651</v>
      </c>
      <c r="F61" s="65">
        <f>(E61-E59)</f>
        <v>71</v>
      </c>
      <c r="G61" s="24">
        <v>44746</v>
      </c>
      <c r="H61" s="65">
        <f>(G61-G59)</f>
        <v>76</v>
      </c>
      <c r="I61" s="24">
        <v>212</v>
      </c>
      <c r="J61" s="94">
        <f>(I61-I59)</f>
        <v>22</v>
      </c>
      <c r="K61" s="24">
        <v>6468</v>
      </c>
      <c r="L61" s="96">
        <f>(K61-K59)</f>
        <v>1606</v>
      </c>
      <c r="M61" s="24">
        <v>63000</v>
      </c>
      <c r="N61" s="97">
        <f>SUM(M61-M59)</f>
        <v>11293</v>
      </c>
      <c r="O61" s="24"/>
    </row>
    <row r="62" spans="1:15" x14ac:dyDescent="0.2">
      <c r="A62" s="4">
        <v>38778</v>
      </c>
      <c r="B62" s="120" t="s">
        <v>89</v>
      </c>
      <c r="C62" s="1">
        <v>126304</v>
      </c>
      <c r="D62" s="81">
        <f>(C62-C61)</f>
        <v>1815</v>
      </c>
      <c r="E62" s="1">
        <v>64727</v>
      </c>
      <c r="F62" s="74">
        <f>(E62-E61)</f>
        <v>76</v>
      </c>
      <c r="G62" s="1">
        <v>44846</v>
      </c>
      <c r="H62" s="74">
        <f>(G62-G61)</f>
        <v>100</v>
      </c>
      <c r="I62" s="1">
        <v>230</v>
      </c>
      <c r="J62" s="94">
        <f t="shared" ref="J62:J72" si="12">(I62-I61)</f>
        <v>18</v>
      </c>
      <c r="K62" s="1"/>
      <c r="L62" s="96"/>
      <c r="M62" s="1">
        <v>75035</v>
      </c>
      <c r="N62" s="98">
        <f t="shared" ref="N62:N72" si="13">(M62-M61)</f>
        <v>12035</v>
      </c>
      <c r="O62" s="1"/>
    </row>
    <row r="63" spans="1:15" x14ac:dyDescent="0.2">
      <c r="A63" s="4">
        <v>38807</v>
      </c>
      <c r="B63" s="120" t="s">
        <v>90</v>
      </c>
      <c r="C63" s="1">
        <v>127955</v>
      </c>
      <c r="D63" s="81">
        <f t="shared" ref="D63:D72" si="14">(C63-C62)</f>
        <v>1651</v>
      </c>
      <c r="E63" s="1">
        <v>64781</v>
      </c>
      <c r="F63" s="74">
        <f t="shared" ref="F63:F72" si="15">(E63-E62)</f>
        <v>54</v>
      </c>
      <c r="G63" s="1">
        <v>44912</v>
      </c>
      <c r="H63" s="74">
        <f t="shared" ref="H63:H72" si="16">(G63-G62)</f>
        <v>66</v>
      </c>
      <c r="I63" s="1">
        <v>253</v>
      </c>
      <c r="J63" s="94">
        <f t="shared" si="12"/>
        <v>23</v>
      </c>
      <c r="K63" s="1">
        <v>9336</v>
      </c>
      <c r="L63" s="96">
        <f>SUM(K63-K61)</f>
        <v>2868</v>
      </c>
      <c r="M63" s="1">
        <v>83680</v>
      </c>
      <c r="N63" s="98">
        <f t="shared" si="13"/>
        <v>8645</v>
      </c>
      <c r="O63" s="1"/>
    </row>
    <row r="64" spans="1:15" x14ac:dyDescent="0.2">
      <c r="A64" s="4">
        <v>38840</v>
      </c>
      <c r="B64" s="120" t="s">
        <v>91</v>
      </c>
      <c r="C64" s="1">
        <v>129446</v>
      </c>
      <c r="D64" s="81">
        <f t="shared" si="14"/>
        <v>1491</v>
      </c>
      <c r="E64" s="1">
        <v>64821</v>
      </c>
      <c r="F64" s="74">
        <f t="shared" si="15"/>
        <v>40</v>
      </c>
      <c r="G64" s="1">
        <v>45008</v>
      </c>
      <c r="H64" s="74">
        <f t="shared" si="16"/>
        <v>96</v>
      </c>
      <c r="I64" s="1">
        <v>266</v>
      </c>
      <c r="J64" s="94">
        <f t="shared" si="12"/>
        <v>13</v>
      </c>
      <c r="K64" s="1">
        <v>9998</v>
      </c>
      <c r="L64" s="96">
        <f>(K64-K63)</f>
        <v>662</v>
      </c>
      <c r="M64" s="1">
        <v>87576</v>
      </c>
      <c r="N64" s="98">
        <f t="shared" si="13"/>
        <v>3896</v>
      </c>
      <c r="O64" s="1"/>
    </row>
    <row r="65" spans="1:15" x14ac:dyDescent="0.2">
      <c r="A65" s="4">
        <v>38869</v>
      </c>
      <c r="B65" s="120" t="s">
        <v>92</v>
      </c>
      <c r="C65" s="1">
        <v>130818</v>
      </c>
      <c r="D65" s="81">
        <f t="shared" si="14"/>
        <v>1372</v>
      </c>
      <c r="E65" s="1">
        <v>64856</v>
      </c>
      <c r="F65" s="74">
        <f t="shared" si="15"/>
        <v>35</v>
      </c>
      <c r="G65" s="1">
        <v>45097</v>
      </c>
      <c r="H65" s="74">
        <f t="shared" si="16"/>
        <v>89</v>
      </c>
      <c r="I65" s="1">
        <v>296</v>
      </c>
      <c r="J65" s="94">
        <f t="shared" si="12"/>
        <v>30</v>
      </c>
      <c r="K65" s="1">
        <v>10249</v>
      </c>
      <c r="L65" s="96">
        <f>(K65-K64)</f>
        <v>251</v>
      </c>
      <c r="M65" s="1">
        <v>88976</v>
      </c>
      <c r="N65" s="98">
        <f t="shared" si="13"/>
        <v>1400</v>
      </c>
      <c r="O65" s="1"/>
    </row>
    <row r="66" spans="1:15" x14ac:dyDescent="0.2">
      <c r="A66" s="4">
        <v>38910</v>
      </c>
      <c r="B66" s="120" t="s">
        <v>93</v>
      </c>
      <c r="C66" s="1">
        <v>132314</v>
      </c>
      <c r="D66" s="81">
        <f t="shared" si="14"/>
        <v>1496</v>
      </c>
      <c r="E66" s="1">
        <v>64899</v>
      </c>
      <c r="F66" s="74">
        <f t="shared" si="15"/>
        <v>43</v>
      </c>
      <c r="G66" s="1">
        <v>45217</v>
      </c>
      <c r="H66" s="74">
        <f t="shared" si="16"/>
        <v>120</v>
      </c>
      <c r="I66" s="1">
        <v>338</v>
      </c>
      <c r="J66" s="94">
        <f t="shared" si="12"/>
        <v>42</v>
      </c>
      <c r="K66" s="1">
        <v>10399</v>
      </c>
      <c r="L66" s="96">
        <f>(K66-K65)</f>
        <v>150</v>
      </c>
      <c r="M66" s="1">
        <v>89806</v>
      </c>
      <c r="N66" s="98">
        <f t="shared" si="13"/>
        <v>830</v>
      </c>
      <c r="O66" s="1"/>
    </row>
    <row r="67" spans="1:15" x14ac:dyDescent="0.2">
      <c r="A67" s="4">
        <v>38930</v>
      </c>
      <c r="B67" s="121" t="s">
        <v>94</v>
      </c>
      <c r="C67" s="1">
        <v>133120</v>
      </c>
      <c r="D67" s="81">
        <f t="shared" si="14"/>
        <v>806</v>
      </c>
      <c r="E67" s="1">
        <v>64934</v>
      </c>
      <c r="F67" s="74">
        <f t="shared" si="15"/>
        <v>35</v>
      </c>
      <c r="G67" s="1">
        <v>45277</v>
      </c>
      <c r="H67" s="74">
        <f t="shared" si="16"/>
        <v>60</v>
      </c>
      <c r="I67" s="1">
        <v>377</v>
      </c>
      <c r="J67" s="94">
        <f t="shared" si="12"/>
        <v>39</v>
      </c>
      <c r="K67" s="1">
        <v>10423</v>
      </c>
      <c r="L67" s="96">
        <f>(K67-K66)</f>
        <v>24</v>
      </c>
      <c r="M67" s="1">
        <v>89953</v>
      </c>
      <c r="N67" s="98">
        <f t="shared" si="13"/>
        <v>147</v>
      </c>
      <c r="O67" s="1"/>
    </row>
    <row r="68" spans="1:15" x14ac:dyDescent="0.2">
      <c r="A68" s="4">
        <v>38965</v>
      </c>
      <c r="B68" s="121" t="s">
        <v>95</v>
      </c>
      <c r="C68" s="1">
        <v>133991</v>
      </c>
      <c r="D68" s="81">
        <f t="shared" si="14"/>
        <v>871</v>
      </c>
      <c r="E68" s="1">
        <v>64940</v>
      </c>
      <c r="F68" s="74">
        <f t="shared" si="15"/>
        <v>6</v>
      </c>
      <c r="G68" s="1">
        <v>45360</v>
      </c>
      <c r="H68" s="74">
        <f t="shared" si="16"/>
        <v>83</v>
      </c>
      <c r="I68" s="1">
        <v>395</v>
      </c>
      <c r="J68" s="94">
        <f t="shared" si="12"/>
        <v>18</v>
      </c>
      <c r="K68" s="1">
        <v>10661</v>
      </c>
      <c r="L68" s="96">
        <f>(K68-K67)</f>
        <v>238</v>
      </c>
      <c r="M68" s="1">
        <v>90703</v>
      </c>
      <c r="N68" s="98">
        <f t="shared" si="13"/>
        <v>750</v>
      </c>
      <c r="O68" s="1"/>
    </row>
    <row r="69" spans="1:15" x14ac:dyDescent="0.2">
      <c r="A69" s="4">
        <v>38995</v>
      </c>
      <c r="B69" s="121" t="s">
        <v>96</v>
      </c>
      <c r="C69" s="1">
        <v>135173</v>
      </c>
      <c r="D69" s="81">
        <f t="shared" si="14"/>
        <v>1182</v>
      </c>
      <c r="E69" s="1">
        <v>65006</v>
      </c>
      <c r="F69" s="74">
        <f t="shared" si="15"/>
        <v>66</v>
      </c>
      <c r="G69" s="1">
        <v>45423</v>
      </c>
      <c r="H69" s="74">
        <f t="shared" si="16"/>
        <v>63</v>
      </c>
      <c r="I69" s="1">
        <v>418</v>
      </c>
      <c r="J69" s="94">
        <f t="shared" si="12"/>
        <v>23</v>
      </c>
      <c r="K69" s="1">
        <v>10648</v>
      </c>
      <c r="L69" s="1277">
        <f>SUM(K70-K68)</f>
        <v>429</v>
      </c>
      <c r="M69" s="1">
        <v>91309</v>
      </c>
      <c r="N69" s="98">
        <f t="shared" si="13"/>
        <v>606</v>
      </c>
      <c r="O69" s="1"/>
    </row>
    <row r="70" spans="1:15" x14ac:dyDescent="0.2">
      <c r="A70" s="4">
        <v>39023</v>
      </c>
      <c r="B70" s="121" t="s">
        <v>97</v>
      </c>
      <c r="C70" s="1">
        <v>136711</v>
      </c>
      <c r="D70" s="81">
        <f t="shared" si="14"/>
        <v>1538</v>
      </c>
      <c r="E70" s="1">
        <v>65067</v>
      </c>
      <c r="F70" s="74">
        <f t="shared" si="15"/>
        <v>61</v>
      </c>
      <c r="G70" s="1">
        <v>45501</v>
      </c>
      <c r="H70" s="74">
        <f t="shared" si="16"/>
        <v>78</v>
      </c>
      <c r="I70" s="1">
        <v>438</v>
      </c>
      <c r="J70" s="94">
        <f t="shared" si="12"/>
        <v>20</v>
      </c>
      <c r="K70" s="1">
        <v>11090</v>
      </c>
      <c r="L70" s="1278"/>
      <c r="M70" s="1">
        <v>93970</v>
      </c>
      <c r="N70" s="98">
        <f t="shared" si="13"/>
        <v>2661</v>
      </c>
      <c r="O70" s="1"/>
    </row>
    <row r="71" spans="1:15" x14ac:dyDescent="0.2">
      <c r="A71" s="4">
        <v>39052</v>
      </c>
      <c r="B71" s="120" t="s">
        <v>98</v>
      </c>
      <c r="C71" s="1">
        <v>138556</v>
      </c>
      <c r="D71" s="81">
        <f t="shared" si="14"/>
        <v>1845</v>
      </c>
      <c r="E71" s="1">
        <v>65191</v>
      </c>
      <c r="F71" s="74">
        <f t="shared" si="15"/>
        <v>124</v>
      </c>
      <c r="G71" s="1">
        <v>45614</v>
      </c>
      <c r="H71" s="74">
        <f t="shared" si="16"/>
        <v>113</v>
      </c>
      <c r="I71" s="1">
        <v>462</v>
      </c>
      <c r="J71" s="94">
        <f t="shared" si="12"/>
        <v>24</v>
      </c>
      <c r="K71" s="1">
        <v>12179</v>
      </c>
      <c r="L71" s="96">
        <f>(K71-K70)</f>
        <v>1089</v>
      </c>
      <c r="M71" s="1">
        <v>101553</v>
      </c>
      <c r="N71" s="98">
        <f t="shared" si="13"/>
        <v>7583</v>
      </c>
      <c r="O71" s="1"/>
    </row>
    <row r="72" spans="1:15" x14ac:dyDescent="0.2">
      <c r="A72" s="4">
        <v>39086</v>
      </c>
      <c r="B72" s="120" t="s">
        <v>99</v>
      </c>
      <c r="C72" s="1">
        <v>140508</v>
      </c>
      <c r="D72" s="81">
        <f t="shared" si="14"/>
        <v>1952</v>
      </c>
      <c r="E72" s="1">
        <v>65266</v>
      </c>
      <c r="F72" s="74">
        <f t="shared" si="15"/>
        <v>75</v>
      </c>
      <c r="G72" s="1">
        <v>45696</v>
      </c>
      <c r="H72" s="74">
        <f t="shared" si="16"/>
        <v>82</v>
      </c>
      <c r="I72" s="1">
        <v>481</v>
      </c>
      <c r="J72" s="94">
        <f t="shared" si="12"/>
        <v>19</v>
      </c>
      <c r="K72" s="1">
        <v>13870</v>
      </c>
      <c r="L72" s="96">
        <f>(K72-K71)</f>
        <v>1691</v>
      </c>
      <c r="M72" s="1">
        <v>113575</v>
      </c>
      <c r="N72" s="98">
        <f t="shared" si="13"/>
        <v>12022</v>
      </c>
      <c r="O72" s="1"/>
    </row>
    <row r="73" spans="1:15" x14ac:dyDescent="0.2">
      <c r="A73" s="88">
        <v>2006</v>
      </c>
      <c r="B73" s="125" t="s">
        <v>61</v>
      </c>
      <c r="C73" s="84">
        <f>SUM(D61:D72)</f>
        <v>17481</v>
      </c>
      <c r="D73" s="83"/>
      <c r="E73" s="139">
        <f>SUM(F61:F72)</f>
        <v>686</v>
      </c>
      <c r="F73" s="83"/>
      <c r="G73" s="139">
        <f>SUM(H61:H72)</f>
        <v>1026</v>
      </c>
      <c r="H73" s="83"/>
      <c r="I73" s="113">
        <f>SUM(J61:J72)</f>
        <v>291</v>
      </c>
      <c r="J73" s="112" t="s">
        <v>70</v>
      </c>
      <c r="K73" s="114">
        <f>SUM(L61:L72)</f>
        <v>9008</v>
      </c>
      <c r="L73" s="114" t="s">
        <v>70</v>
      </c>
      <c r="M73" s="116">
        <f>SUM(N61:N72)</f>
        <v>61868</v>
      </c>
      <c r="N73" s="117" t="s">
        <v>134</v>
      </c>
      <c r="O73" s="1"/>
    </row>
    <row r="74" spans="1:15" x14ac:dyDescent="0.2">
      <c r="A74" s="4">
        <v>39114</v>
      </c>
      <c r="B74" s="120" t="s">
        <v>88</v>
      </c>
      <c r="C74" s="1">
        <v>142373</v>
      </c>
      <c r="D74" s="80">
        <f>(C74-C72)</f>
        <v>1865</v>
      </c>
      <c r="E74" s="1">
        <v>65381</v>
      </c>
      <c r="F74" s="65">
        <f>(E74-E72)</f>
        <v>115</v>
      </c>
      <c r="G74" s="1">
        <v>45813</v>
      </c>
      <c r="H74" s="65">
        <f>(G74-G72)</f>
        <v>117</v>
      </c>
      <c r="I74" s="1">
        <v>511</v>
      </c>
      <c r="J74" s="94">
        <f>(I74-I72)</f>
        <v>30</v>
      </c>
      <c r="K74" s="1">
        <v>15100</v>
      </c>
      <c r="L74" s="96">
        <f>(K74-K72)</f>
        <v>1230</v>
      </c>
      <c r="M74" s="1">
        <v>122800</v>
      </c>
      <c r="N74" s="97">
        <f>SUM(M74-M72)</f>
        <v>9225</v>
      </c>
      <c r="O74" s="1"/>
    </row>
    <row r="75" spans="1:15" x14ac:dyDescent="0.2">
      <c r="A75" s="4">
        <v>39146</v>
      </c>
      <c r="B75" s="120" t="s">
        <v>89</v>
      </c>
      <c r="C75" s="1">
        <v>144089</v>
      </c>
      <c r="D75" s="80">
        <f t="shared" ref="D75:D85" si="17">(C75-C74)</f>
        <v>1716</v>
      </c>
      <c r="E75" s="1">
        <v>65441</v>
      </c>
      <c r="F75" s="74">
        <f>(E75-E74)</f>
        <v>60</v>
      </c>
      <c r="G75" s="1">
        <v>45888</v>
      </c>
      <c r="H75" s="65">
        <f t="shared" ref="H75:H85" si="18">(G75-G74)</f>
        <v>75</v>
      </c>
      <c r="I75" s="1">
        <v>530</v>
      </c>
      <c r="J75" s="94">
        <f t="shared" ref="J75:L85" si="19">(I75-I74)</f>
        <v>19</v>
      </c>
      <c r="K75" s="1">
        <v>16304</v>
      </c>
      <c r="L75" s="96">
        <f t="shared" si="19"/>
        <v>1204</v>
      </c>
      <c r="M75" s="1">
        <v>132840</v>
      </c>
      <c r="N75" s="98">
        <f t="shared" ref="N75:N85" si="20">(M75-M74)</f>
        <v>10040</v>
      </c>
      <c r="O75" s="1"/>
    </row>
    <row r="76" spans="1:15" x14ac:dyDescent="0.2">
      <c r="A76" s="4">
        <v>39175</v>
      </c>
      <c r="B76" s="120" t="s">
        <v>90</v>
      </c>
      <c r="C76" s="1">
        <v>145540</v>
      </c>
      <c r="D76" s="80">
        <f t="shared" si="17"/>
        <v>1451</v>
      </c>
      <c r="E76" s="1">
        <v>65530</v>
      </c>
      <c r="F76" s="74">
        <f t="shared" ref="F76:F85" si="21">(E76-E75)</f>
        <v>89</v>
      </c>
      <c r="G76" s="1">
        <v>45946</v>
      </c>
      <c r="H76" s="65">
        <f t="shared" si="18"/>
        <v>58</v>
      </c>
      <c r="I76" s="1">
        <v>551</v>
      </c>
      <c r="J76" s="94">
        <f t="shared" si="19"/>
        <v>21</v>
      </c>
      <c r="K76" s="1">
        <v>17062</v>
      </c>
      <c r="L76" s="96">
        <f t="shared" si="19"/>
        <v>758</v>
      </c>
      <c r="M76" s="1">
        <v>138775</v>
      </c>
      <c r="N76" s="98">
        <f t="shared" si="20"/>
        <v>5935</v>
      </c>
      <c r="O76" s="1"/>
    </row>
    <row r="77" spans="1:15" x14ac:dyDescent="0.2">
      <c r="A77" s="4">
        <v>39209</v>
      </c>
      <c r="B77" s="120" t="s">
        <v>91</v>
      </c>
      <c r="C77" s="1">
        <v>146889</v>
      </c>
      <c r="D77" s="80">
        <f t="shared" si="17"/>
        <v>1349</v>
      </c>
      <c r="E77" s="1">
        <v>65571</v>
      </c>
      <c r="F77" s="74">
        <f t="shared" si="21"/>
        <v>41</v>
      </c>
      <c r="G77" s="1">
        <v>46018</v>
      </c>
      <c r="H77" s="65">
        <f t="shared" si="18"/>
        <v>72</v>
      </c>
      <c r="I77" s="1">
        <v>571</v>
      </c>
      <c r="J77" s="94">
        <f t="shared" si="19"/>
        <v>20</v>
      </c>
      <c r="K77" s="1">
        <v>17378</v>
      </c>
      <c r="L77" s="96">
        <f t="shared" si="19"/>
        <v>316</v>
      </c>
      <c r="M77" s="1">
        <v>141180</v>
      </c>
      <c r="N77" s="98">
        <f t="shared" si="20"/>
        <v>2405</v>
      </c>
      <c r="O77" s="1"/>
    </row>
    <row r="78" spans="1:15" x14ac:dyDescent="0.2">
      <c r="A78" s="4">
        <v>39234</v>
      </c>
      <c r="B78" s="120" t="s">
        <v>92</v>
      </c>
      <c r="C78" s="1">
        <v>147917</v>
      </c>
      <c r="D78" s="80">
        <f t="shared" si="17"/>
        <v>1028</v>
      </c>
      <c r="E78" s="1">
        <v>65606</v>
      </c>
      <c r="F78" s="74">
        <f t="shared" si="21"/>
        <v>35</v>
      </c>
      <c r="G78" s="1">
        <v>46082</v>
      </c>
      <c r="H78" s="65">
        <f t="shared" si="18"/>
        <v>64</v>
      </c>
      <c r="I78" s="1">
        <v>586</v>
      </c>
      <c r="J78" s="94">
        <f t="shared" si="19"/>
        <v>15</v>
      </c>
      <c r="K78" s="1">
        <v>17546</v>
      </c>
      <c r="L78" s="96">
        <f t="shared" si="19"/>
        <v>168</v>
      </c>
      <c r="M78" s="1">
        <v>142540</v>
      </c>
      <c r="N78" s="98">
        <f t="shared" si="20"/>
        <v>1360</v>
      </c>
      <c r="O78" s="1"/>
    </row>
    <row r="79" spans="1:15" x14ac:dyDescent="0.2">
      <c r="A79" s="4">
        <v>39265</v>
      </c>
      <c r="B79" s="120" t="s">
        <v>93</v>
      </c>
      <c r="C79" s="1">
        <v>149032</v>
      </c>
      <c r="D79" s="80">
        <f t="shared" si="17"/>
        <v>1115</v>
      </c>
      <c r="E79" s="1">
        <v>65651</v>
      </c>
      <c r="F79" s="74">
        <f t="shared" si="21"/>
        <v>45</v>
      </c>
      <c r="G79" s="1">
        <v>46141</v>
      </c>
      <c r="H79" s="65">
        <f t="shared" si="18"/>
        <v>59</v>
      </c>
      <c r="I79" s="1">
        <v>609</v>
      </c>
      <c r="J79" s="94">
        <f t="shared" si="19"/>
        <v>23</v>
      </c>
      <c r="K79" s="1">
        <v>17640</v>
      </c>
      <c r="L79" s="96">
        <f t="shared" si="19"/>
        <v>94</v>
      </c>
      <c r="M79" s="1">
        <v>143189</v>
      </c>
      <c r="N79" s="98">
        <f t="shared" si="20"/>
        <v>649</v>
      </c>
      <c r="O79" s="1"/>
    </row>
    <row r="80" spans="1:15" x14ac:dyDescent="0.2">
      <c r="A80" s="42">
        <v>39295</v>
      </c>
      <c r="B80" s="121" t="s">
        <v>94</v>
      </c>
      <c r="C80" s="43">
        <v>150287</v>
      </c>
      <c r="D80" s="80">
        <f t="shared" si="17"/>
        <v>1255</v>
      </c>
      <c r="E80" s="43">
        <v>65718</v>
      </c>
      <c r="F80" s="74">
        <f t="shared" si="21"/>
        <v>67</v>
      </c>
      <c r="G80" s="43">
        <v>46192</v>
      </c>
      <c r="H80" s="65">
        <f t="shared" si="18"/>
        <v>51</v>
      </c>
      <c r="I80" s="43">
        <v>658</v>
      </c>
      <c r="J80" s="94">
        <f t="shared" si="19"/>
        <v>49</v>
      </c>
      <c r="K80" s="43">
        <v>17716</v>
      </c>
      <c r="L80" s="96">
        <f t="shared" si="19"/>
        <v>76</v>
      </c>
      <c r="M80" s="43">
        <v>143733</v>
      </c>
      <c r="N80" s="98">
        <f t="shared" si="20"/>
        <v>544</v>
      </c>
      <c r="O80" s="1"/>
    </row>
    <row r="81" spans="1:15" x14ac:dyDescent="0.2">
      <c r="A81" s="42">
        <v>39331</v>
      </c>
      <c r="B81" s="121" t="s">
        <v>95</v>
      </c>
      <c r="C81" s="43">
        <v>151202</v>
      </c>
      <c r="D81" s="80">
        <f t="shared" si="17"/>
        <v>915</v>
      </c>
      <c r="E81" s="43">
        <v>65752</v>
      </c>
      <c r="F81" s="74">
        <f t="shared" si="21"/>
        <v>34</v>
      </c>
      <c r="G81" s="43">
        <v>46249</v>
      </c>
      <c r="H81" s="65">
        <f t="shared" si="18"/>
        <v>57</v>
      </c>
      <c r="I81" s="43">
        <v>670</v>
      </c>
      <c r="J81" s="94">
        <f t="shared" si="19"/>
        <v>12</v>
      </c>
      <c r="K81" s="43">
        <v>17716</v>
      </c>
      <c r="L81" s="96">
        <f t="shared" si="19"/>
        <v>0</v>
      </c>
      <c r="M81" s="43">
        <v>143733</v>
      </c>
      <c r="N81" s="98">
        <f t="shared" si="20"/>
        <v>0</v>
      </c>
      <c r="O81" s="18"/>
    </row>
    <row r="82" spans="1:15" x14ac:dyDescent="0.2">
      <c r="A82" s="42">
        <v>39356</v>
      </c>
      <c r="B82" s="121" t="s">
        <v>96</v>
      </c>
      <c r="C82" s="43">
        <v>152688</v>
      </c>
      <c r="D82" s="80">
        <f t="shared" si="17"/>
        <v>1486</v>
      </c>
      <c r="E82" s="43">
        <v>65800</v>
      </c>
      <c r="F82" s="74">
        <f t="shared" si="21"/>
        <v>48</v>
      </c>
      <c r="G82" s="43">
        <v>46303</v>
      </c>
      <c r="H82" s="65">
        <f t="shared" si="18"/>
        <v>54</v>
      </c>
      <c r="I82" s="43">
        <v>703</v>
      </c>
      <c r="J82" s="94">
        <f t="shared" si="19"/>
        <v>33</v>
      </c>
      <c r="K82" s="43">
        <v>17967</v>
      </c>
      <c r="L82" s="96">
        <f t="shared" si="19"/>
        <v>251</v>
      </c>
      <c r="M82" s="43">
        <v>145700</v>
      </c>
      <c r="N82" s="309">
        <f t="shared" si="20"/>
        <v>1967</v>
      </c>
      <c r="O82" s="310" t="s">
        <v>53</v>
      </c>
    </row>
    <row r="83" spans="1:15" x14ac:dyDescent="0.2">
      <c r="A83" s="42">
        <v>39386</v>
      </c>
      <c r="B83" s="121" t="s">
        <v>97</v>
      </c>
      <c r="C83" s="43">
        <v>154611</v>
      </c>
      <c r="D83" s="80">
        <f t="shared" si="17"/>
        <v>1923</v>
      </c>
      <c r="E83" s="43">
        <v>65878</v>
      </c>
      <c r="F83" s="74">
        <f t="shared" si="21"/>
        <v>78</v>
      </c>
      <c r="G83" s="43">
        <v>46373</v>
      </c>
      <c r="H83" s="65">
        <f t="shared" si="18"/>
        <v>70</v>
      </c>
      <c r="I83" s="43">
        <v>735</v>
      </c>
      <c r="J83" s="94">
        <f t="shared" si="19"/>
        <v>32</v>
      </c>
      <c r="K83" s="43">
        <v>18609</v>
      </c>
      <c r="L83" s="96">
        <f t="shared" si="19"/>
        <v>642</v>
      </c>
      <c r="M83" s="43">
        <v>150830</v>
      </c>
      <c r="N83" s="309">
        <f t="shared" si="20"/>
        <v>5130</v>
      </c>
      <c r="O83" s="310" t="s">
        <v>258</v>
      </c>
    </row>
    <row r="84" spans="1:15" x14ac:dyDescent="0.2">
      <c r="A84" s="47">
        <v>39421</v>
      </c>
      <c r="B84" s="120" t="s">
        <v>98</v>
      </c>
      <c r="C84" s="45">
        <v>157243</v>
      </c>
      <c r="D84" s="80">
        <f t="shared" si="17"/>
        <v>2632</v>
      </c>
      <c r="E84" s="45">
        <v>66040</v>
      </c>
      <c r="F84" s="74">
        <f t="shared" si="21"/>
        <v>162</v>
      </c>
      <c r="G84" s="45">
        <v>46537</v>
      </c>
      <c r="H84" s="65">
        <f t="shared" si="18"/>
        <v>164</v>
      </c>
      <c r="I84" s="45">
        <v>768</v>
      </c>
      <c r="J84" s="94">
        <f t="shared" si="19"/>
        <v>33</v>
      </c>
      <c r="K84" s="45">
        <v>20263</v>
      </c>
      <c r="L84" s="96">
        <f t="shared" si="19"/>
        <v>1654</v>
      </c>
      <c r="M84" s="45">
        <v>162860</v>
      </c>
      <c r="N84" s="98">
        <f t="shared" si="20"/>
        <v>12030</v>
      </c>
      <c r="O84" s="24"/>
    </row>
    <row r="85" spans="1:15" x14ac:dyDescent="0.2">
      <c r="A85" s="4">
        <v>39449</v>
      </c>
      <c r="B85" s="120" t="s">
        <v>99</v>
      </c>
      <c r="C85" s="14">
        <v>158948</v>
      </c>
      <c r="D85" s="80">
        <f t="shared" si="17"/>
        <v>1705</v>
      </c>
      <c r="E85" s="1">
        <v>66133</v>
      </c>
      <c r="F85" s="74">
        <f t="shared" si="21"/>
        <v>93</v>
      </c>
      <c r="G85" s="1">
        <v>46587</v>
      </c>
      <c r="H85" s="65">
        <f t="shared" si="18"/>
        <v>50</v>
      </c>
      <c r="I85" s="1">
        <v>784</v>
      </c>
      <c r="J85" s="94">
        <f t="shared" si="19"/>
        <v>16</v>
      </c>
      <c r="K85" s="1">
        <v>21723</v>
      </c>
      <c r="L85" s="96">
        <f t="shared" si="19"/>
        <v>1460</v>
      </c>
      <c r="M85" s="1">
        <v>173064</v>
      </c>
      <c r="N85" s="98">
        <f t="shared" si="20"/>
        <v>10204</v>
      </c>
      <c r="O85" s="1"/>
    </row>
    <row r="86" spans="1:15" x14ac:dyDescent="0.2">
      <c r="A86" s="88">
        <v>2007</v>
      </c>
      <c r="B86" s="125" t="s">
        <v>61</v>
      </c>
      <c r="C86" s="84">
        <f>SUM(D74:D85)</f>
        <v>18440</v>
      </c>
      <c r="D86" s="35"/>
      <c r="E86" s="139">
        <f>SUM(F74:F85)</f>
        <v>867</v>
      </c>
      <c r="F86" s="35"/>
      <c r="G86" s="139">
        <f>SUM(H74:H85)</f>
        <v>891</v>
      </c>
      <c r="H86" s="35"/>
      <c r="I86" s="113">
        <f>SUM(J74:J85)</f>
        <v>303</v>
      </c>
      <c r="J86" s="112" t="s">
        <v>70</v>
      </c>
      <c r="K86" s="114">
        <f>SUM(L74:L85)</f>
        <v>7853</v>
      </c>
      <c r="L86" s="114" t="s">
        <v>70</v>
      </c>
      <c r="M86" s="116">
        <f>SUM(N74:N85)</f>
        <v>59489</v>
      </c>
      <c r="N86" s="117" t="s">
        <v>134</v>
      </c>
      <c r="O86" s="1"/>
    </row>
    <row r="87" spans="1:15" x14ac:dyDescent="0.2">
      <c r="A87" s="47">
        <v>39479</v>
      </c>
      <c r="B87" s="120" t="s">
        <v>88</v>
      </c>
      <c r="C87" s="1">
        <v>161024</v>
      </c>
      <c r="D87" s="80">
        <f>(C87-C85)</f>
        <v>2076</v>
      </c>
      <c r="E87" s="1">
        <v>66256</v>
      </c>
      <c r="F87" s="74">
        <f>SUM(E87-E85)</f>
        <v>123</v>
      </c>
      <c r="G87" s="1">
        <v>46689</v>
      </c>
      <c r="H87" s="74">
        <f>SUM(G87-G85)</f>
        <v>102</v>
      </c>
      <c r="I87" s="1">
        <v>812</v>
      </c>
      <c r="J87" s="95">
        <f>SUM(I87-I85)</f>
        <v>28</v>
      </c>
      <c r="K87" s="1">
        <v>23163</v>
      </c>
      <c r="L87" s="39">
        <f>SUM(K87-K85)</f>
        <v>1440</v>
      </c>
      <c r="M87" s="1">
        <v>183112</v>
      </c>
      <c r="N87" s="97">
        <f>SUM(M87-M85)</f>
        <v>10048</v>
      </c>
      <c r="O87" s="1"/>
    </row>
    <row r="88" spans="1:15" x14ac:dyDescent="0.2">
      <c r="A88" s="4">
        <v>39512</v>
      </c>
      <c r="B88" s="120" t="s">
        <v>89</v>
      </c>
      <c r="C88" s="1">
        <v>163099</v>
      </c>
      <c r="D88" s="80">
        <f t="shared" ref="D88:D98" si="22">(C88-C87)</f>
        <v>2075</v>
      </c>
      <c r="E88" s="1">
        <v>66369</v>
      </c>
      <c r="F88" s="65">
        <f t="shared" ref="F88:F94" si="23">(E88-E87)</f>
        <v>113</v>
      </c>
      <c r="G88" s="1">
        <v>46797</v>
      </c>
      <c r="H88" s="65">
        <f t="shared" ref="H88:H94" si="24">(G88-G87)</f>
        <v>108</v>
      </c>
      <c r="I88" s="1">
        <v>839</v>
      </c>
      <c r="J88" s="95">
        <f t="shared" ref="J88:J98" si="25">SUM(I88-I87)</f>
        <v>27</v>
      </c>
      <c r="K88" s="1">
        <v>24383</v>
      </c>
      <c r="L88" s="96">
        <f t="shared" ref="L88:L98" si="26">(K88-K87)</f>
        <v>1220</v>
      </c>
      <c r="M88" s="1">
        <v>191681</v>
      </c>
      <c r="N88" s="98">
        <f t="shared" ref="N88:N98" si="27">(M88-M87)</f>
        <v>8569</v>
      </c>
      <c r="O88" s="1"/>
    </row>
    <row r="89" spans="1:15" x14ac:dyDescent="0.2">
      <c r="A89" s="4">
        <v>39538</v>
      </c>
      <c r="B89" s="120" t="s">
        <v>90</v>
      </c>
      <c r="C89" s="1">
        <v>164373</v>
      </c>
      <c r="D89" s="80">
        <f t="shared" si="22"/>
        <v>1274</v>
      </c>
      <c r="E89" s="1">
        <v>66447</v>
      </c>
      <c r="F89" s="65">
        <f t="shared" si="23"/>
        <v>78</v>
      </c>
      <c r="G89" s="1">
        <v>46874</v>
      </c>
      <c r="H89" s="65">
        <f t="shared" si="24"/>
        <v>77</v>
      </c>
      <c r="I89" s="1">
        <v>856</v>
      </c>
      <c r="J89" s="95">
        <f t="shared" si="25"/>
        <v>17</v>
      </c>
      <c r="K89" s="1">
        <v>25091</v>
      </c>
      <c r="L89" s="96">
        <f t="shared" si="26"/>
        <v>708</v>
      </c>
      <c r="M89" s="1">
        <v>196989</v>
      </c>
      <c r="N89" s="98">
        <f t="shared" si="27"/>
        <v>5308</v>
      </c>
      <c r="O89" s="1"/>
    </row>
    <row r="90" spans="1:15" x14ac:dyDescent="0.2">
      <c r="A90" s="4">
        <v>39566</v>
      </c>
      <c r="B90" s="120" t="s">
        <v>91</v>
      </c>
      <c r="C90" s="1">
        <v>166007</v>
      </c>
      <c r="D90" s="80">
        <f t="shared" si="22"/>
        <v>1634</v>
      </c>
      <c r="E90" s="1">
        <v>66546</v>
      </c>
      <c r="F90" s="65">
        <f t="shared" si="23"/>
        <v>99</v>
      </c>
      <c r="G90" s="1">
        <v>46954</v>
      </c>
      <c r="H90" s="65">
        <f t="shared" si="24"/>
        <v>80</v>
      </c>
      <c r="I90" s="1">
        <v>884</v>
      </c>
      <c r="J90" s="95">
        <f t="shared" si="25"/>
        <v>28</v>
      </c>
      <c r="K90" s="1">
        <v>25585</v>
      </c>
      <c r="L90" s="96">
        <f t="shared" si="26"/>
        <v>494</v>
      </c>
      <c r="M90" s="1">
        <v>200596</v>
      </c>
      <c r="N90" s="98">
        <f t="shared" si="27"/>
        <v>3607</v>
      </c>
      <c r="O90" s="1"/>
    </row>
    <row r="91" spans="1:15" x14ac:dyDescent="0.2">
      <c r="A91" s="4">
        <v>39604</v>
      </c>
      <c r="B91" s="120" t="s">
        <v>92</v>
      </c>
      <c r="C91" s="1">
        <v>167490</v>
      </c>
      <c r="D91" s="80">
        <f t="shared" si="22"/>
        <v>1483</v>
      </c>
      <c r="E91" s="1">
        <v>66651</v>
      </c>
      <c r="F91" s="65">
        <f t="shared" si="23"/>
        <v>105</v>
      </c>
      <c r="G91" s="1">
        <v>47000</v>
      </c>
      <c r="H91" s="65">
        <f t="shared" si="24"/>
        <v>46</v>
      </c>
      <c r="I91" s="1">
        <v>931</v>
      </c>
      <c r="J91" s="95">
        <f t="shared" si="25"/>
        <v>47</v>
      </c>
      <c r="K91" s="1">
        <v>25770</v>
      </c>
      <c r="L91" s="96">
        <f t="shared" si="26"/>
        <v>185</v>
      </c>
      <c r="M91" s="1">
        <v>202064</v>
      </c>
      <c r="N91" s="98">
        <f t="shared" si="27"/>
        <v>1468</v>
      </c>
      <c r="O91" s="1"/>
    </row>
    <row r="92" spans="1:15" x14ac:dyDescent="0.2">
      <c r="A92" s="4">
        <v>39630</v>
      </c>
      <c r="B92" s="120" t="s">
        <v>93</v>
      </c>
      <c r="C92" s="1">
        <v>168594</v>
      </c>
      <c r="D92" s="80">
        <f t="shared" si="22"/>
        <v>1104</v>
      </c>
      <c r="E92" s="1">
        <v>66703</v>
      </c>
      <c r="F92" s="65">
        <f t="shared" si="23"/>
        <v>52</v>
      </c>
      <c r="G92" s="1">
        <v>47054</v>
      </c>
      <c r="H92" s="65">
        <f t="shared" si="24"/>
        <v>54</v>
      </c>
      <c r="I92" s="1">
        <v>967</v>
      </c>
      <c r="J92" s="95">
        <f t="shared" si="25"/>
        <v>36</v>
      </c>
      <c r="K92" s="1">
        <v>25858</v>
      </c>
      <c r="L92" s="96">
        <f t="shared" si="26"/>
        <v>88</v>
      </c>
      <c r="M92" s="1">
        <v>202772</v>
      </c>
      <c r="N92" s="98">
        <f t="shared" si="27"/>
        <v>708</v>
      </c>
      <c r="O92" s="1"/>
    </row>
    <row r="93" spans="1:15" x14ac:dyDescent="0.2">
      <c r="A93" s="4">
        <v>39661</v>
      </c>
      <c r="B93" s="121" t="s">
        <v>94</v>
      </c>
      <c r="C93" s="1">
        <v>170017</v>
      </c>
      <c r="D93" s="80">
        <f t="shared" si="22"/>
        <v>1423</v>
      </c>
      <c r="E93" s="1">
        <v>66794</v>
      </c>
      <c r="F93" s="65">
        <f t="shared" si="23"/>
        <v>91</v>
      </c>
      <c r="G93" s="1">
        <v>47110</v>
      </c>
      <c r="H93" s="65">
        <f t="shared" si="24"/>
        <v>56</v>
      </c>
      <c r="I93" s="1">
        <v>1021</v>
      </c>
      <c r="J93" s="95">
        <f t="shared" si="25"/>
        <v>54</v>
      </c>
      <c r="K93" s="1">
        <v>25926</v>
      </c>
      <c r="L93" s="96">
        <f t="shared" si="26"/>
        <v>68</v>
      </c>
      <c r="M93" s="1">
        <v>203331</v>
      </c>
      <c r="N93" s="98">
        <f t="shared" si="27"/>
        <v>559</v>
      </c>
      <c r="O93" s="1"/>
    </row>
    <row r="94" spans="1:15" x14ac:dyDescent="0.2">
      <c r="A94" s="4">
        <v>39692</v>
      </c>
      <c r="B94" s="121" t="s">
        <v>95</v>
      </c>
      <c r="C94" s="1">
        <v>170905</v>
      </c>
      <c r="D94" s="80">
        <f t="shared" si="22"/>
        <v>888</v>
      </c>
      <c r="E94" s="1">
        <v>66835</v>
      </c>
      <c r="F94" s="65">
        <f t="shared" si="23"/>
        <v>41</v>
      </c>
      <c r="G94" s="1">
        <v>47219</v>
      </c>
      <c r="H94" s="65">
        <f t="shared" si="24"/>
        <v>109</v>
      </c>
      <c r="I94" s="1">
        <v>1042</v>
      </c>
      <c r="J94" s="95">
        <f t="shared" si="25"/>
        <v>21</v>
      </c>
      <c r="K94" s="1">
        <v>25928</v>
      </c>
      <c r="L94" s="96">
        <f t="shared" si="26"/>
        <v>2</v>
      </c>
      <c r="M94" s="1">
        <v>203333</v>
      </c>
      <c r="N94" s="98">
        <f t="shared" si="27"/>
        <v>2</v>
      </c>
      <c r="O94" s="18"/>
    </row>
    <row r="95" spans="1:15" x14ac:dyDescent="0.2">
      <c r="A95" s="4">
        <v>39721</v>
      </c>
      <c r="B95" s="121" t="s">
        <v>96</v>
      </c>
      <c r="C95" s="1">
        <v>172399</v>
      </c>
      <c r="D95" s="80">
        <f t="shared" si="22"/>
        <v>1494</v>
      </c>
      <c r="E95" s="1">
        <v>66919</v>
      </c>
      <c r="F95" s="65">
        <f>(E95-E94)</f>
        <v>84</v>
      </c>
      <c r="G95" s="1">
        <v>47298</v>
      </c>
      <c r="H95" s="65">
        <f>(G95-G94)</f>
        <v>79</v>
      </c>
      <c r="I95" s="1">
        <v>1057</v>
      </c>
      <c r="J95" s="95">
        <f t="shared" si="25"/>
        <v>15</v>
      </c>
      <c r="K95" s="1">
        <v>26176</v>
      </c>
      <c r="L95" s="96">
        <f t="shared" si="26"/>
        <v>248</v>
      </c>
      <c r="M95" s="1">
        <v>203384</v>
      </c>
      <c r="N95" s="309">
        <f t="shared" si="27"/>
        <v>51</v>
      </c>
      <c r="O95" s="310" t="s">
        <v>179</v>
      </c>
    </row>
    <row r="96" spans="1:15" x14ac:dyDescent="0.2">
      <c r="A96" s="4">
        <v>39756</v>
      </c>
      <c r="B96" s="121" t="s">
        <v>97</v>
      </c>
      <c r="C96" s="1">
        <v>174574</v>
      </c>
      <c r="D96" s="80">
        <f t="shared" si="22"/>
        <v>2175</v>
      </c>
      <c r="E96" s="1">
        <v>67084</v>
      </c>
      <c r="F96" s="65">
        <f>(E96-E95)</f>
        <v>165</v>
      </c>
      <c r="G96" s="1">
        <v>47397</v>
      </c>
      <c r="H96" s="65">
        <f>(G96-G95)</f>
        <v>99</v>
      </c>
      <c r="I96" s="1">
        <v>1101</v>
      </c>
      <c r="J96" s="95">
        <f t="shared" si="25"/>
        <v>44</v>
      </c>
      <c r="K96" s="1">
        <v>26820</v>
      </c>
      <c r="L96" s="96">
        <f t="shared" si="26"/>
        <v>644</v>
      </c>
      <c r="M96" s="1">
        <v>210668</v>
      </c>
      <c r="N96" s="309">
        <f t="shared" si="27"/>
        <v>7284</v>
      </c>
      <c r="O96" s="310" t="s">
        <v>259</v>
      </c>
    </row>
    <row r="97" spans="1:15" x14ac:dyDescent="0.2">
      <c r="A97" s="4">
        <v>39779</v>
      </c>
      <c r="B97" s="120" t="s">
        <v>98</v>
      </c>
      <c r="C97" s="1">
        <v>176264</v>
      </c>
      <c r="D97" s="80">
        <f t="shared" si="22"/>
        <v>1690</v>
      </c>
      <c r="E97" s="1">
        <v>67215</v>
      </c>
      <c r="F97" s="65">
        <f>(E97-E96)</f>
        <v>131</v>
      </c>
      <c r="G97" s="1">
        <v>47463</v>
      </c>
      <c r="H97" s="65">
        <f>(G97-G96)</f>
        <v>66</v>
      </c>
      <c r="I97" s="1">
        <v>1127</v>
      </c>
      <c r="J97" s="95">
        <f t="shared" si="25"/>
        <v>26</v>
      </c>
      <c r="K97" s="1">
        <v>27600</v>
      </c>
      <c r="L97" s="96">
        <f t="shared" si="26"/>
        <v>780</v>
      </c>
      <c r="M97" s="1">
        <v>216855</v>
      </c>
      <c r="N97" s="98">
        <f t="shared" si="27"/>
        <v>6187</v>
      </c>
      <c r="O97" s="24"/>
    </row>
    <row r="98" spans="1:15" x14ac:dyDescent="0.2">
      <c r="A98" s="4">
        <v>39820</v>
      </c>
      <c r="B98" s="120" t="s">
        <v>99</v>
      </c>
      <c r="C98" s="1">
        <v>178747</v>
      </c>
      <c r="D98" s="80">
        <f t="shared" si="22"/>
        <v>2483</v>
      </c>
      <c r="E98" s="1">
        <v>67366</v>
      </c>
      <c r="F98" s="65">
        <f>(E98-E97)</f>
        <v>151</v>
      </c>
      <c r="G98" s="1">
        <v>47554</v>
      </c>
      <c r="H98" s="65">
        <f>(G98-G97)</f>
        <v>91</v>
      </c>
      <c r="I98" s="1">
        <v>1155</v>
      </c>
      <c r="J98" s="95">
        <f t="shared" si="25"/>
        <v>28</v>
      </c>
      <c r="K98" s="1">
        <v>29387</v>
      </c>
      <c r="L98" s="96">
        <f t="shared" si="26"/>
        <v>1787</v>
      </c>
      <c r="M98" s="1">
        <v>231740</v>
      </c>
      <c r="N98" s="98">
        <f t="shared" si="27"/>
        <v>14885</v>
      </c>
      <c r="O98" s="1"/>
    </row>
    <row r="99" spans="1:15" x14ac:dyDescent="0.2">
      <c r="A99" s="88">
        <v>2008</v>
      </c>
      <c r="B99" s="125" t="s">
        <v>61</v>
      </c>
      <c r="C99" s="84">
        <f>SUM(D87:D98)</f>
        <v>19799</v>
      </c>
      <c r="D99" s="35"/>
      <c r="E99" s="139">
        <f>SUM(F87:F98)</f>
        <v>1233</v>
      </c>
      <c r="F99" s="35"/>
      <c r="G99" s="139">
        <f>SUM(H87:H98)</f>
        <v>967</v>
      </c>
      <c r="H99" s="35"/>
      <c r="I99" s="113">
        <f>SUM(J87:J98)</f>
        <v>371</v>
      </c>
      <c r="J99" s="112" t="s">
        <v>70</v>
      </c>
      <c r="K99" s="114">
        <f>SUM(L87:L98)</f>
        <v>7664</v>
      </c>
      <c r="L99" s="114" t="s">
        <v>70</v>
      </c>
      <c r="M99" s="116">
        <f>SUM(N87:N98)</f>
        <v>58676</v>
      </c>
      <c r="N99" s="117" t="s">
        <v>134</v>
      </c>
      <c r="O99" s="1"/>
    </row>
    <row r="100" spans="1:15" x14ac:dyDescent="0.2">
      <c r="A100" s="4">
        <v>39847</v>
      </c>
      <c r="B100" s="120" t="s">
        <v>88</v>
      </c>
      <c r="C100" s="1">
        <v>180649</v>
      </c>
      <c r="D100" s="80">
        <f>(C100-C98)</f>
        <v>1902</v>
      </c>
      <c r="E100" s="1">
        <v>67540</v>
      </c>
      <c r="F100" s="74">
        <f>SUM(E100-E98)</f>
        <v>174</v>
      </c>
      <c r="G100" s="1">
        <v>47634</v>
      </c>
      <c r="H100" s="74">
        <f>SUM(G100-G98)</f>
        <v>80</v>
      </c>
      <c r="I100" s="1">
        <v>1183</v>
      </c>
      <c r="J100" s="95">
        <f>SUM(I100-I98)</f>
        <v>28</v>
      </c>
      <c r="K100" s="1">
        <v>31181</v>
      </c>
      <c r="L100" s="39">
        <f>SUM(K100-K98)</f>
        <v>1794</v>
      </c>
      <c r="M100" s="1">
        <v>245150</v>
      </c>
      <c r="N100" s="97">
        <f>SUM(M100-M98)</f>
        <v>13410</v>
      </c>
      <c r="O100" s="1"/>
    </row>
    <row r="101" spans="1:15" x14ac:dyDescent="0.2">
      <c r="A101" s="4">
        <v>39874</v>
      </c>
      <c r="B101" s="120" t="s">
        <v>89</v>
      </c>
      <c r="C101" s="1">
        <v>182543</v>
      </c>
      <c r="D101" s="80">
        <f t="shared" ref="D101:D111" si="28">(C101-C100)</f>
        <v>1894</v>
      </c>
      <c r="E101" s="1">
        <v>67664</v>
      </c>
      <c r="F101" s="65">
        <f t="shared" ref="F101:F111" si="29">(E101-E100)</f>
        <v>124</v>
      </c>
      <c r="G101" s="1">
        <v>47717</v>
      </c>
      <c r="H101" s="65">
        <f t="shared" ref="H101:H111" si="30">(G101-G100)</f>
        <v>83</v>
      </c>
      <c r="I101" s="1">
        <v>1210</v>
      </c>
      <c r="J101" s="95">
        <f t="shared" ref="J101:J111" si="31">SUM(I101-I100)</f>
        <v>27</v>
      </c>
      <c r="K101" s="1">
        <v>32521</v>
      </c>
      <c r="L101" s="96">
        <f t="shared" ref="L101:L111" si="32">(K101-K100)</f>
        <v>1340</v>
      </c>
      <c r="M101" s="1">
        <v>255501</v>
      </c>
      <c r="N101" s="98">
        <f t="shared" ref="N101:N111" si="33">(M101-M100)</f>
        <v>10351</v>
      </c>
      <c r="O101" s="1"/>
    </row>
    <row r="102" spans="1:15" x14ac:dyDescent="0.2">
      <c r="A102" s="4">
        <v>39905</v>
      </c>
      <c r="B102" s="120" t="s">
        <v>90</v>
      </c>
      <c r="C102" s="1">
        <v>184514</v>
      </c>
      <c r="D102" s="80">
        <f t="shared" si="28"/>
        <v>1971</v>
      </c>
      <c r="E102" s="1">
        <v>67792</v>
      </c>
      <c r="F102" s="65">
        <f t="shared" si="29"/>
        <v>128</v>
      </c>
      <c r="G102" s="1">
        <v>47788</v>
      </c>
      <c r="H102" s="65">
        <f t="shared" si="30"/>
        <v>71</v>
      </c>
      <c r="I102" s="1">
        <v>1245</v>
      </c>
      <c r="J102" s="95">
        <f t="shared" si="31"/>
        <v>35</v>
      </c>
      <c r="K102" s="1">
        <v>33624</v>
      </c>
      <c r="L102" s="96">
        <f t="shared" si="32"/>
        <v>1103</v>
      </c>
      <c r="M102" s="1">
        <v>263750</v>
      </c>
      <c r="N102" s="98">
        <f t="shared" si="33"/>
        <v>8249</v>
      </c>
      <c r="O102" s="1"/>
    </row>
    <row r="103" spans="1:15" x14ac:dyDescent="0.2">
      <c r="A103" s="4">
        <v>39933</v>
      </c>
      <c r="B103" s="120" t="s">
        <v>91</v>
      </c>
      <c r="C103" s="1">
        <v>185744</v>
      </c>
      <c r="D103" s="80">
        <f t="shared" si="28"/>
        <v>1230</v>
      </c>
      <c r="E103" s="1">
        <v>67855</v>
      </c>
      <c r="F103" s="65">
        <f t="shared" si="29"/>
        <v>63</v>
      </c>
      <c r="G103" s="1">
        <v>47851</v>
      </c>
      <c r="H103" s="65">
        <f t="shared" si="30"/>
        <v>63</v>
      </c>
      <c r="I103" s="1">
        <v>1273</v>
      </c>
      <c r="J103" s="95">
        <f t="shared" si="31"/>
        <v>28</v>
      </c>
      <c r="K103" s="1">
        <v>33885</v>
      </c>
      <c r="L103" s="96">
        <f t="shared" si="32"/>
        <v>261</v>
      </c>
      <c r="M103" s="1">
        <v>264999</v>
      </c>
      <c r="N103" s="98">
        <f t="shared" si="33"/>
        <v>1249</v>
      </c>
      <c r="O103" s="1"/>
    </row>
    <row r="104" spans="1:15" x14ac:dyDescent="0.2">
      <c r="A104" s="4">
        <v>39966</v>
      </c>
      <c r="B104" s="120" t="s">
        <v>92</v>
      </c>
      <c r="C104" s="1">
        <v>187425</v>
      </c>
      <c r="D104" s="80">
        <f t="shared" si="28"/>
        <v>1681</v>
      </c>
      <c r="E104" s="1">
        <v>67953</v>
      </c>
      <c r="F104" s="65">
        <f t="shared" si="29"/>
        <v>98</v>
      </c>
      <c r="G104" s="1">
        <v>47920</v>
      </c>
      <c r="H104" s="65">
        <f t="shared" si="30"/>
        <v>69</v>
      </c>
      <c r="I104" s="1">
        <v>1322</v>
      </c>
      <c r="J104" s="95">
        <f t="shared" si="31"/>
        <v>49</v>
      </c>
      <c r="K104" s="1">
        <v>34177</v>
      </c>
      <c r="L104" s="96">
        <f t="shared" si="32"/>
        <v>292</v>
      </c>
      <c r="M104" s="1">
        <v>266529</v>
      </c>
      <c r="N104" s="98">
        <f t="shared" si="33"/>
        <v>1530</v>
      </c>
      <c r="O104" s="1"/>
    </row>
    <row r="105" spans="1:15" x14ac:dyDescent="0.2">
      <c r="A105" s="4">
        <v>39995</v>
      </c>
      <c r="B105" s="120" t="s">
        <v>93</v>
      </c>
      <c r="C105" s="1">
        <v>188723</v>
      </c>
      <c r="D105" s="80">
        <f t="shared" si="28"/>
        <v>1298</v>
      </c>
      <c r="E105" s="1">
        <v>68023</v>
      </c>
      <c r="F105" s="65">
        <f t="shared" si="29"/>
        <v>70</v>
      </c>
      <c r="G105" s="1">
        <v>47973</v>
      </c>
      <c r="H105" s="65">
        <f t="shared" si="30"/>
        <v>53</v>
      </c>
      <c r="I105" s="1">
        <v>1348</v>
      </c>
      <c r="J105" s="95">
        <f t="shared" si="31"/>
        <v>26</v>
      </c>
      <c r="K105" s="1">
        <v>34289</v>
      </c>
      <c r="L105" s="96">
        <f t="shared" si="32"/>
        <v>112</v>
      </c>
      <c r="M105" s="1">
        <v>267130</v>
      </c>
      <c r="N105" s="98">
        <f t="shared" si="33"/>
        <v>601</v>
      </c>
      <c r="O105" s="1"/>
    </row>
    <row r="106" spans="1:15" x14ac:dyDescent="0.2">
      <c r="A106" s="4">
        <v>40028</v>
      </c>
      <c r="B106" s="121" t="s">
        <v>94</v>
      </c>
      <c r="C106" s="1">
        <v>190345</v>
      </c>
      <c r="D106" s="80">
        <f t="shared" si="28"/>
        <v>1622</v>
      </c>
      <c r="E106" s="1">
        <v>68102</v>
      </c>
      <c r="F106" s="65">
        <f t="shared" si="29"/>
        <v>79</v>
      </c>
      <c r="G106" s="1">
        <v>48053</v>
      </c>
      <c r="H106" s="65">
        <f t="shared" si="30"/>
        <v>80</v>
      </c>
      <c r="I106" s="1">
        <v>1386</v>
      </c>
      <c r="J106" s="95">
        <f t="shared" si="31"/>
        <v>38</v>
      </c>
      <c r="K106" s="1">
        <v>34425</v>
      </c>
      <c r="L106" s="96">
        <f t="shared" si="32"/>
        <v>136</v>
      </c>
      <c r="M106" s="1">
        <v>268060</v>
      </c>
      <c r="N106" s="98">
        <f t="shared" si="33"/>
        <v>930</v>
      </c>
      <c r="O106" s="1"/>
    </row>
    <row r="107" spans="1:15" x14ac:dyDescent="0.2">
      <c r="A107" s="4">
        <v>40057</v>
      </c>
      <c r="B107" s="121" t="s">
        <v>95</v>
      </c>
      <c r="C107" s="1">
        <v>191168</v>
      </c>
      <c r="D107" s="80">
        <f t="shared" si="28"/>
        <v>823</v>
      </c>
      <c r="E107" s="1">
        <v>68136</v>
      </c>
      <c r="F107" s="65">
        <f t="shared" si="29"/>
        <v>34</v>
      </c>
      <c r="G107" s="1">
        <v>48094</v>
      </c>
      <c r="H107" s="65">
        <f t="shared" si="30"/>
        <v>41</v>
      </c>
      <c r="I107" s="1">
        <v>1394</v>
      </c>
      <c r="J107" s="95">
        <f t="shared" si="31"/>
        <v>8</v>
      </c>
      <c r="K107" s="1">
        <v>34473</v>
      </c>
      <c r="L107" s="96">
        <f t="shared" si="32"/>
        <v>48</v>
      </c>
      <c r="M107" s="1">
        <v>268341</v>
      </c>
      <c r="N107" s="98">
        <f t="shared" si="33"/>
        <v>281</v>
      </c>
      <c r="O107" s="1"/>
    </row>
    <row r="108" spans="1:15" x14ac:dyDescent="0.2">
      <c r="A108" s="4">
        <v>40087</v>
      </c>
      <c r="B108" s="121" t="s">
        <v>96</v>
      </c>
      <c r="C108" s="1">
        <v>193124</v>
      </c>
      <c r="D108" s="80">
        <f t="shared" si="28"/>
        <v>1956</v>
      </c>
      <c r="E108" s="1">
        <v>68241</v>
      </c>
      <c r="F108" s="65">
        <f t="shared" si="29"/>
        <v>105</v>
      </c>
      <c r="G108" s="1">
        <v>48208</v>
      </c>
      <c r="H108" s="65">
        <f t="shared" si="30"/>
        <v>114</v>
      </c>
      <c r="I108" s="1">
        <v>1437</v>
      </c>
      <c r="J108" s="95">
        <f t="shared" si="31"/>
        <v>43</v>
      </c>
      <c r="K108" s="1">
        <v>34650</v>
      </c>
      <c r="L108" s="96">
        <f t="shared" si="32"/>
        <v>177</v>
      </c>
      <c r="M108" s="1">
        <v>269963</v>
      </c>
      <c r="N108" s="98">
        <f t="shared" si="33"/>
        <v>1622</v>
      </c>
      <c r="O108" s="1"/>
    </row>
    <row r="109" spans="1:15" x14ac:dyDescent="0.2">
      <c r="A109" s="4">
        <v>40119</v>
      </c>
      <c r="B109" s="121" t="s">
        <v>97</v>
      </c>
      <c r="C109" s="1">
        <v>195278</v>
      </c>
      <c r="D109" s="80">
        <f t="shared" si="28"/>
        <v>2154</v>
      </c>
      <c r="E109" s="1">
        <v>68369</v>
      </c>
      <c r="F109" s="65">
        <f t="shared" si="29"/>
        <v>128</v>
      </c>
      <c r="G109" s="1">
        <v>48323</v>
      </c>
      <c r="H109" s="65">
        <f t="shared" si="30"/>
        <v>115</v>
      </c>
      <c r="I109" s="1">
        <v>1472</v>
      </c>
      <c r="J109" s="95">
        <f t="shared" si="31"/>
        <v>35</v>
      </c>
      <c r="K109" s="1">
        <v>35421</v>
      </c>
      <c r="L109" s="96">
        <f t="shared" si="32"/>
        <v>771</v>
      </c>
      <c r="M109" s="1">
        <v>275368</v>
      </c>
      <c r="N109" s="98">
        <f t="shared" si="33"/>
        <v>5405</v>
      </c>
      <c r="O109" s="1"/>
    </row>
    <row r="110" spans="1:15" x14ac:dyDescent="0.2">
      <c r="A110" s="4">
        <v>40148</v>
      </c>
      <c r="B110" s="120" t="s">
        <v>98</v>
      </c>
      <c r="C110" s="1">
        <v>197374</v>
      </c>
      <c r="D110" s="80">
        <f t="shared" si="28"/>
        <v>2096</v>
      </c>
      <c r="E110" s="1">
        <v>68528</v>
      </c>
      <c r="F110" s="65">
        <f t="shared" si="29"/>
        <v>159</v>
      </c>
      <c r="G110" s="1">
        <v>48440</v>
      </c>
      <c r="H110" s="65">
        <f t="shared" si="30"/>
        <v>117</v>
      </c>
      <c r="I110" s="1">
        <v>1508</v>
      </c>
      <c r="J110" s="95">
        <f t="shared" si="31"/>
        <v>36</v>
      </c>
      <c r="K110" s="1">
        <v>36308</v>
      </c>
      <c r="L110" s="96">
        <f t="shared" si="32"/>
        <v>887</v>
      </c>
      <c r="M110" s="1">
        <v>282003</v>
      </c>
      <c r="N110" s="98">
        <f t="shared" si="33"/>
        <v>6635</v>
      </c>
      <c r="O110" s="1"/>
    </row>
    <row r="111" spans="1:15" x14ac:dyDescent="0.2">
      <c r="A111" s="4">
        <v>40177</v>
      </c>
      <c r="B111" s="120" t="s">
        <v>99</v>
      </c>
      <c r="C111" s="1">
        <v>199449</v>
      </c>
      <c r="D111" s="80">
        <f t="shared" si="28"/>
        <v>2075</v>
      </c>
      <c r="E111" s="1">
        <v>68645</v>
      </c>
      <c r="F111" s="65">
        <f t="shared" si="29"/>
        <v>117</v>
      </c>
      <c r="G111" s="1">
        <v>48514</v>
      </c>
      <c r="H111" s="65">
        <f t="shared" si="30"/>
        <v>74</v>
      </c>
      <c r="I111" s="1">
        <v>1537</v>
      </c>
      <c r="J111" s="95">
        <f t="shared" si="31"/>
        <v>29</v>
      </c>
      <c r="K111" s="1">
        <v>37682</v>
      </c>
      <c r="L111" s="96">
        <f t="shared" si="32"/>
        <v>1374</v>
      </c>
      <c r="M111" s="1">
        <v>293250</v>
      </c>
      <c r="N111" s="98">
        <f t="shared" si="33"/>
        <v>11247</v>
      </c>
      <c r="O111" s="1"/>
    </row>
    <row r="112" spans="1:15" x14ac:dyDescent="0.2">
      <c r="A112" s="88">
        <v>2009</v>
      </c>
      <c r="B112" s="125" t="s">
        <v>61</v>
      </c>
      <c r="C112" s="84">
        <f>SUM(D100:D111)</f>
        <v>20702</v>
      </c>
      <c r="D112" s="81"/>
      <c r="E112" s="139">
        <f>SUM(F100:F111)</f>
        <v>1279</v>
      </c>
      <c r="F112" s="81"/>
      <c r="G112" s="139">
        <f>SUM(H100:H111)</f>
        <v>960</v>
      </c>
      <c r="H112" s="81"/>
      <c r="I112" s="113">
        <f>SUM(J100:J111)</f>
        <v>382</v>
      </c>
      <c r="J112" s="112" t="s">
        <v>70</v>
      </c>
      <c r="K112" s="114">
        <f>SUM(L100:L111)</f>
        <v>8295</v>
      </c>
      <c r="L112" s="114" t="s">
        <v>70</v>
      </c>
      <c r="M112" s="116">
        <f>SUM(N100:N111)</f>
        <v>61510</v>
      </c>
      <c r="N112" s="117" t="s">
        <v>134</v>
      </c>
      <c r="O112" s="1"/>
    </row>
    <row r="113" spans="1:15" x14ac:dyDescent="0.2">
      <c r="A113" s="4">
        <v>40210</v>
      </c>
      <c r="B113" s="120" t="s">
        <v>88</v>
      </c>
      <c r="C113" s="1">
        <v>201702</v>
      </c>
      <c r="D113" s="80">
        <f>(C113-C111)</f>
        <v>2253</v>
      </c>
      <c r="E113" s="1">
        <v>68808</v>
      </c>
      <c r="F113" s="74">
        <f>SUM(E113-E111)</f>
        <v>163</v>
      </c>
      <c r="G113" s="1">
        <v>48613</v>
      </c>
      <c r="H113" s="74">
        <f>SUM(G113-G111)</f>
        <v>99</v>
      </c>
      <c r="I113" s="1">
        <v>1569</v>
      </c>
      <c r="J113" s="95">
        <f>SUM(I113-I111)</f>
        <v>32</v>
      </c>
      <c r="K113" s="1">
        <v>39740</v>
      </c>
      <c r="L113" s="39">
        <f>SUM(K113-K111)</f>
        <v>2058</v>
      </c>
      <c r="M113" s="1">
        <v>310118</v>
      </c>
      <c r="N113" s="97">
        <f>SUM(M113-M111)</f>
        <v>16868</v>
      </c>
      <c r="O113" s="1"/>
    </row>
    <row r="114" spans="1:15" x14ac:dyDescent="0.2">
      <c r="A114" s="4">
        <v>40238</v>
      </c>
      <c r="B114" s="120" t="s">
        <v>89</v>
      </c>
      <c r="C114" s="1">
        <v>203609</v>
      </c>
      <c r="D114" s="80">
        <f t="shared" ref="D114:D124" si="34">(C114-C113)</f>
        <v>1907</v>
      </c>
      <c r="E114" s="1">
        <v>68916</v>
      </c>
      <c r="F114" s="65">
        <f t="shared" ref="F114:F124" si="35">(E114-E113)</f>
        <v>108</v>
      </c>
      <c r="G114" s="1">
        <v>48708</v>
      </c>
      <c r="H114" s="65">
        <f t="shared" ref="H114:H124" si="36">(G114-G113)</f>
        <v>95</v>
      </c>
      <c r="I114" s="1">
        <v>1600</v>
      </c>
      <c r="J114" s="95">
        <f t="shared" ref="J114:J124" si="37">SUM(I114-I113)</f>
        <v>31</v>
      </c>
      <c r="K114" s="1">
        <v>41233</v>
      </c>
      <c r="L114" s="96">
        <f t="shared" ref="L114:L124" si="38">(K114-K113)</f>
        <v>1493</v>
      </c>
      <c r="M114" s="1">
        <v>321890</v>
      </c>
      <c r="N114" s="98">
        <f t="shared" ref="N114:N124" si="39">(M114-M113)</f>
        <v>11772</v>
      </c>
      <c r="O114" s="1"/>
    </row>
    <row r="115" spans="1:15" x14ac:dyDescent="0.2">
      <c r="A115" s="4">
        <v>40274</v>
      </c>
      <c r="B115" s="120" t="s">
        <v>90</v>
      </c>
      <c r="C115" s="1">
        <v>205791</v>
      </c>
      <c r="D115" s="80">
        <f t="shared" si="34"/>
        <v>2182</v>
      </c>
      <c r="E115" s="1">
        <v>69085</v>
      </c>
      <c r="F115" s="65">
        <f t="shared" si="35"/>
        <v>169</v>
      </c>
      <c r="G115" s="1">
        <v>48832</v>
      </c>
      <c r="H115" s="65">
        <f t="shared" si="36"/>
        <v>124</v>
      </c>
      <c r="I115" s="1">
        <v>1647</v>
      </c>
      <c r="J115" s="95">
        <f t="shared" si="37"/>
        <v>47</v>
      </c>
      <c r="K115" s="1">
        <v>42340</v>
      </c>
      <c r="L115" s="96">
        <f t="shared" si="38"/>
        <v>1107</v>
      </c>
      <c r="M115" s="1">
        <v>330368</v>
      </c>
      <c r="N115" s="98">
        <f t="shared" si="39"/>
        <v>8478</v>
      </c>
      <c r="O115" s="1"/>
    </row>
    <row r="116" spans="1:15" x14ac:dyDescent="0.2">
      <c r="A116" s="4">
        <v>40304</v>
      </c>
      <c r="B116" s="120" t="s">
        <v>91</v>
      </c>
      <c r="C116" s="1">
        <v>207452</v>
      </c>
      <c r="D116" s="80">
        <f t="shared" si="34"/>
        <v>1661</v>
      </c>
      <c r="E116" s="1">
        <v>69186</v>
      </c>
      <c r="F116" s="65">
        <f t="shared" si="35"/>
        <v>101</v>
      </c>
      <c r="G116" s="1">
        <v>48944</v>
      </c>
      <c r="H116" s="65">
        <f t="shared" si="36"/>
        <v>112</v>
      </c>
      <c r="I116" s="1">
        <v>1682</v>
      </c>
      <c r="J116" s="95">
        <f t="shared" si="37"/>
        <v>35</v>
      </c>
      <c r="K116" s="1">
        <v>42789</v>
      </c>
      <c r="L116" s="96">
        <f t="shared" si="38"/>
        <v>449</v>
      </c>
      <c r="M116" s="1">
        <v>333343</v>
      </c>
      <c r="N116" s="98">
        <f t="shared" si="39"/>
        <v>2975</v>
      </c>
      <c r="O116" s="1"/>
    </row>
    <row r="117" spans="1:15" x14ac:dyDescent="0.2">
      <c r="A117" s="4">
        <v>40336</v>
      </c>
      <c r="B117" s="120" t="s">
        <v>92</v>
      </c>
      <c r="C117" s="1">
        <v>208861</v>
      </c>
      <c r="D117" s="80">
        <f t="shared" si="34"/>
        <v>1409</v>
      </c>
      <c r="E117" s="1">
        <v>69248</v>
      </c>
      <c r="F117" s="65">
        <f t="shared" si="35"/>
        <v>62</v>
      </c>
      <c r="G117" s="1">
        <v>49007</v>
      </c>
      <c r="H117" s="65">
        <f t="shared" si="36"/>
        <v>63</v>
      </c>
      <c r="I117" s="1">
        <v>1710</v>
      </c>
      <c r="J117" s="95">
        <f t="shared" si="37"/>
        <v>28</v>
      </c>
      <c r="K117" s="1">
        <v>43067</v>
      </c>
      <c r="L117" s="96">
        <f t="shared" si="38"/>
        <v>278</v>
      </c>
      <c r="M117" s="1">
        <v>335150</v>
      </c>
      <c r="N117" s="98">
        <f t="shared" si="39"/>
        <v>1807</v>
      </c>
      <c r="O117" s="1"/>
    </row>
    <row r="118" spans="1:15" x14ac:dyDescent="0.2">
      <c r="A118" s="4">
        <v>40360</v>
      </c>
      <c r="B118" s="120" t="s">
        <v>93</v>
      </c>
      <c r="C118" s="1">
        <v>210504</v>
      </c>
      <c r="D118" s="80">
        <f t="shared" si="34"/>
        <v>1643</v>
      </c>
      <c r="E118" s="1">
        <v>69334</v>
      </c>
      <c r="F118" s="65">
        <f t="shared" si="35"/>
        <v>86</v>
      </c>
      <c r="G118" s="1">
        <v>49098</v>
      </c>
      <c r="H118" s="65">
        <f t="shared" si="36"/>
        <v>91</v>
      </c>
      <c r="I118" s="1">
        <v>1760</v>
      </c>
      <c r="J118" s="95">
        <f t="shared" si="37"/>
        <v>50</v>
      </c>
      <c r="K118" s="1">
        <v>43249</v>
      </c>
      <c r="L118" s="96">
        <f t="shared" si="38"/>
        <v>182</v>
      </c>
      <c r="M118" s="1">
        <v>64</v>
      </c>
      <c r="N118" s="98">
        <v>859</v>
      </c>
      <c r="O118" s="1"/>
    </row>
    <row r="119" spans="1:15" x14ac:dyDescent="0.2">
      <c r="A119" s="4">
        <v>40392</v>
      </c>
      <c r="B119" s="121" t="s">
        <v>94</v>
      </c>
      <c r="C119" s="1"/>
      <c r="D119" s="80"/>
      <c r="E119" s="1"/>
      <c r="F119" s="65"/>
      <c r="G119" s="1"/>
      <c r="H119" s="65"/>
      <c r="I119" s="1"/>
      <c r="J119" s="95"/>
      <c r="K119" s="1"/>
      <c r="L119" s="96"/>
      <c r="M119" s="1">
        <v>613</v>
      </c>
      <c r="N119" s="98">
        <f t="shared" si="39"/>
        <v>549</v>
      </c>
      <c r="O119" s="1"/>
    </row>
    <row r="120" spans="1:15" x14ac:dyDescent="0.2">
      <c r="A120" s="4">
        <v>40422</v>
      </c>
      <c r="B120" s="121" t="s">
        <v>95</v>
      </c>
      <c r="C120" s="1">
        <v>213164</v>
      </c>
      <c r="D120" s="80">
        <f>(C120-C118)</f>
        <v>2660</v>
      </c>
      <c r="E120" s="1">
        <v>69466</v>
      </c>
      <c r="F120" s="65">
        <f>(E120-E118)</f>
        <v>132</v>
      </c>
      <c r="G120" s="1">
        <v>49194</v>
      </c>
      <c r="H120" s="65">
        <f>(G120-G118)</f>
        <v>96</v>
      </c>
      <c r="I120" s="1">
        <v>1837</v>
      </c>
      <c r="J120" s="95">
        <f>SUM(I120-I118)</f>
        <v>77</v>
      </c>
      <c r="K120" s="1">
        <v>43462</v>
      </c>
      <c r="L120" s="96">
        <f>(K120-K118)</f>
        <v>213</v>
      </c>
      <c r="M120" s="1">
        <v>1623</v>
      </c>
      <c r="N120" s="98">
        <f t="shared" si="39"/>
        <v>1010</v>
      </c>
      <c r="O120" s="1"/>
    </row>
    <row r="121" spans="1:15" x14ac:dyDescent="0.2">
      <c r="A121" s="4">
        <v>40452</v>
      </c>
      <c r="B121" s="121" t="s">
        <v>96</v>
      </c>
      <c r="C121" s="1">
        <v>215094</v>
      </c>
      <c r="D121" s="80">
        <f t="shared" si="34"/>
        <v>1930</v>
      </c>
      <c r="E121" s="1">
        <v>69564</v>
      </c>
      <c r="F121" s="65">
        <f t="shared" si="35"/>
        <v>98</v>
      </c>
      <c r="G121" s="1">
        <v>49492</v>
      </c>
      <c r="H121" s="573">
        <f t="shared" si="36"/>
        <v>298</v>
      </c>
      <c r="I121" s="1">
        <v>1882</v>
      </c>
      <c r="J121" s="95">
        <f t="shared" si="37"/>
        <v>45</v>
      </c>
      <c r="K121" s="1">
        <v>43833</v>
      </c>
      <c r="L121" s="96">
        <f t="shared" si="38"/>
        <v>371</v>
      </c>
      <c r="M121" s="1">
        <v>3870</v>
      </c>
      <c r="N121" s="98">
        <f t="shared" si="39"/>
        <v>2247</v>
      </c>
      <c r="O121" s="387" t="s">
        <v>240</v>
      </c>
    </row>
    <row r="122" spans="1:15" x14ac:dyDescent="0.2">
      <c r="A122" s="4">
        <v>40480</v>
      </c>
      <c r="B122" s="121" t="s">
        <v>97</v>
      </c>
      <c r="C122" s="1">
        <v>217041</v>
      </c>
      <c r="D122" s="80">
        <f t="shared" si="34"/>
        <v>1947</v>
      </c>
      <c r="E122" s="1">
        <v>69686</v>
      </c>
      <c r="F122" s="65">
        <f t="shared" si="35"/>
        <v>122</v>
      </c>
      <c r="G122" s="1">
        <v>49799</v>
      </c>
      <c r="H122" s="573">
        <f t="shared" si="36"/>
        <v>307</v>
      </c>
      <c r="I122" s="1">
        <v>1919</v>
      </c>
      <c r="J122" s="95">
        <f t="shared" si="37"/>
        <v>37</v>
      </c>
      <c r="K122" s="1">
        <v>44486</v>
      </c>
      <c r="L122" s="96">
        <f t="shared" si="38"/>
        <v>653</v>
      </c>
      <c r="M122" s="1">
        <v>8369</v>
      </c>
      <c r="N122" s="98">
        <f t="shared" si="39"/>
        <v>4499</v>
      </c>
      <c r="O122" s="386" t="s">
        <v>260</v>
      </c>
    </row>
    <row r="123" spans="1:15" x14ac:dyDescent="0.2">
      <c r="A123" s="4">
        <v>40513</v>
      </c>
      <c r="B123" s="120" t="s">
        <v>98</v>
      </c>
      <c r="C123" s="1">
        <v>219627</v>
      </c>
      <c r="D123" s="80">
        <f t="shared" si="34"/>
        <v>2586</v>
      </c>
      <c r="E123" s="1">
        <v>69833</v>
      </c>
      <c r="F123" s="65">
        <f t="shared" si="35"/>
        <v>147</v>
      </c>
      <c r="G123" s="1">
        <v>50254</v>
      </c>
      <c r="H123" s="573">
        <f t="shared" si="36"/>
        <v>455</v>
      </c>
      <c r="I123" s="1">
        <v>1961</v>
      </c>
      <c r="J123" s="95">
        <f t="shared" si="37"/>
        <v>42</v>
      </c>
      <c r="K123" s="1">
        <v>45654</v>
      </c>
      <c r="L123" s="96">
        <f t="shared" si="38"/>
        <v>1168</v>
      </c>
      <c r="M123" s="1">
        <v>17043</v>
      </c>
      <c r="N123" s="98">
        <f t="shared" si="39"/>
        <v>8674</v>
      </c>
      <c r="O123" s="1"/>
    </row>
    <row r="124" spans="1:15" x14ac:dyDescent="0.2">
      <c r="A124" s="4">
        <v>40547</v>
      </c>
      <c r="B124" s="120" t="s">
        <v>99</v>
      </c>
      <c r="C124" s="1">
        <v>222089</v>
      </c>
      <c r="D124" s="80">
        <f t="shared" si="34"/>
        <v>2462</v>
      </c>
      <c r="E124" s="1">
        <v>69943</v>
      </c>
      <c r="F124" s="65">
        <f t="shared" si="35"/>
        <v>110</v>
      </c>
      <c r="G124" s="1">
        <v>50650</v>
      </c>
      <c r="H124" s="573">
        <f t="shared" si="36"/>
        <v>396</v>
      </c>
      <c r="I124" s="1">
        <v>1991</v>
      </c>
      <c r="J124" s="95">
        <f t="shared" si="37"/>
        <v>30</v>
      </c>
      <c r="K124" s="1">
        <v>48017</v>
      </c>
      <c r="L124" s="96">
        <f t="shared" si="38"/>
        <v>2363</v>
      </c>
      <c r="M124" s="1">
        <v>33564</v>
      </c>
      <c r="N124" s="98">
        <f t="shared" si="39"/>
        <v>16521</v>
      </c>
      <c r="O124" s="1"/>
    </row>
    <row r="125" spans="1:15" x14ac:dyDescent="0.2">
      <c r="A125" s="88">
        <v>2010</v>
      </c>
      <c r="B125" s="125" t="s">
        <v>61</v>
      </c>
      <c r="C125" s="84">
        <f>SUM(D113:D124)</f>
        <v>22640</v>
      </c>
      <c r="D125" s="81"/>
      <c r="E125" s="139">
        <f>SUM(F113:F124)</f>
        <v>1298</v>
      </c>
      <c r="F125" s="81"/>
      <c r="G125" s="139">
        <f>SUM(H113:H124)</f>
        <v>2136</v>
      </c>
      <c r="H125" s="81"/>
      <c r="I125" s="113">
        <f>SUM(J113:J124)</f>
        <v>454</v>
      </c>
      <c r="J125" s="112" t="s">
        <v>70</v>
      </c>
      <c r="K125" s="114">
        <f>SUM(L113:L124)</f>
        <v>10335</v>
      </c>
      <c r="L125" s="114" t="s">
        <v>70</v>
      </c>
      <c r="M125" s="116">
        <f>SUM(N113:N124)</f>
        <v>76259</v>
      </c>
      <c r="N125" s="117" t="s">
        <v>134</v>
      </c>
      <c r="O125" s="1"/>
    </row>
    <row r="126" spans="1:15" x14ac:dyDescent="0.2">
      <c r="A126" s="4">
        <v>40576</v>
      </c>
      <c r="B126" s="120" t="s">
        <v>88</v>
      </c>
      <c r="C126" s="1">
        <v>224299</v>
      </c>
      <c r="D126" s="80">
        <f>(C126-C124)</f>
        <v>2210</v>
      </c>
      <c r="E126" s="1">
        <v>70064</v>
      </c>
      <c r="F126" s="74">
        <f>SUM(E126-E124)</f>
        <v>121</v>
      </c>
      <c r="G126" s="1">
        <v>51029</v>
      </c>
      <c r="H126" s="198">
        <f>SUM(G126-G124)</f>
        <v>379</v>
      </c>
      <c r="I126" s="1">
        <v>2026</v>
      </c>
      <c r="J126" s="95">
        <f>SUM(I126-I124)</f>
        <v>35</v>
      </c>
      <c r="K126" s="1">
        <v>49760</v>
      </c>
      <c r="L126" s="39">
        <f>SUM(K126-K124)</f>
        <v>1743</v>
      </c>
      <c r="M126" s="1">
        <v>48655</v>
      </c>
      <c r="N126" s="97">
        <f>SUM(M126-M124)</f>
        <v>15091</v>
      </c>
      <c r="O126" s="1"/>
    </row>
    <row r="127" spans="1:15" x14ac:dyDescent="0.2">
      <c r="A127" s="4">
        <v>40604</v>
      </c>
      <c r="B127" s="120" t="s">
        <v>89</v>
      </c>
      <c r="C127" s="1">
        <v>226498</v>
      </c>
      <c r="D127" s="80">
        <f t="shared" ref="D127:D132" si="40">(C127-C126)</f>
        <v>2199</v>
      </c>
      <c r="E127" s="1">
        <v>70166</v>
      </c>
      <c r="F127" s="65">
        <f t="shared" ref="F127:F132" si="41">(E127-E126)</f>
        <v>102</v>
      </c>
      <c r="G127" s="1">
        <v>51430</v>
      </c>
      <c r="H127" s="573">
        <f t="shared" ref="H127:H130" si="42">(G127-G126)</f>
        <v>401</v>
      </c>
      <c r="I127" s="1">
        <v>2066</v>
      </c>
      <c r="J127" s="95">
        <f t="shared" ref="J127:J130" si="43">SUM(I127-I126)</f>
        <v>40</v>
      </c>
      <c r="K127" s="1">
        <v>51346</v>
      </c>
      <c r="L127" s="96">
        <f t="shared" ref="L127:L132" si="44">(K127-K126)</f>
        <v>1586</v>
      </c>
      <c r="M127" s="1">
        <v>61948</v>
      </c>
      <c r="N127" s="98">
        <f>(M127-M126)</f>
        <v>13293</v>
      </c>
      <c r="O127" s="1"/>
    </row>
    <row r="128" spans="1:15" x14ac:dyDescent="0.2">
      <c r="A128" s="4">
        <v>40637</v>
      </c>
      <c r="B128" s="120" t="s">
        <v>90</v>
      </c>
      <c r="C128" s="1">
        <v>228546</v>
      </c>
      <c r="D128" s="80">
        <f t="shared" si="40"/>
        <v>2048</v>
      </c>
      <c r="E128" s="1">
        <v>70247</v>
      </c>
      <c r="F128" s="65">
        <f t="shared" si="41"/>
        <v>81</v>
      </c>
      <c r="G128" s="1">
        <v>51846</v>
      </c>
      <c r="H128" s="573">
        <f t="shared" si="42"/>
        <v>416</v>
      </c>
      <c r="I128" s="1">
        <v>2105</v>
      </c>
      <c r="J128" s="95">
        <f t="shared" si="43"/>
        <v>39</v>
      </c>
      <c r="K128" s="1">
        <v>52298</v>
      </c>
      <c r="L128" s="96">
        <f t="shared" si="44"/>
        <v>952</v>
      </c>
      <c r="M128" s="1">
        <v>69909</v>
      </c>
      <c r="N128" s="98">
        <f>(M128-M127)</f>
        <v>7961</v>
      </c>
      <c r="O128" s="1"/>
    </row>
    <row r="129" spans="1:15" x14ac:dyDescent="0.2">
      <c r="A129" s="4">
        <v>40667</v>
      </c>
      <c r="B129" s="120" t="s">
        <v>91</v>
      </c>
      <c r="C129" s="1">
        <v>230190</v>
      </c>
      <c r="D129" s="80">
        <f t="shared" si="40"/>
        <v>1644</v>
      </c>
      <c r="E129" s="1">
        <v>70316</v>
      </c>
      <c r="F129" s="65">
        <f t="shared" si="41"/>
        <v>69</v>
      </c>
      <c r="G129" s="1">
        <v>52199</v>
      </c>
      <c r="H129" s="573">
        <f t="shared" si="42"/>
        <v>353</v>
      </c>
      <c r="I129" s="1">
        <v>2135</v>
      </c>
      <c r="J129" s="95">
        <f t="shared" si="43"/>
        <v>30</v>
      </c>
      <c r="K129" s="1">
        <v>52625</v>
      </c>
      <c r="L129" s="96">
        <f t="shared" si="44"/>
        <v>327</v>
      </c>
      <c r="M129" s="1">
        <v>72570</v>
      </c>
      <c r="N129" s="98">
        <f>(M129-M128)</f>
        <v>2661</v>
      </c>
      <c r="O129" s="1"/>
    </row>
    <row r="130" spans="1:15" x14ac:dyDescent="0.2">
      <c r="A130" s="4">
        <v>40695</v>
      </c>
      <c r="B130" s="120" t="s">
        <v>92</v>
      </c>
      <c r="C130" s="1">
        <v>231836</v>
      </c>
      <c r="D130" s="80">
        <f t="shared" si="40"/>
        <v>1646</v>
      </c>
      <c r="E130" s="1">
        <v>70380</v>
      </c>
      <c r="F130" s="65">
        <f t="shared" si="41"/>
        <v>64</v>
      </c>
      <c r="G130" s="1">
        <v>52578</v>
      </c>
      <c r="H130" s="573">
        <f t="shared" si="42"/>
        <v>379</v>
      </c>
      <c r="I130" s="1">
        <v>2178</v>
      </c>
      <c r="J130" s="95">
        <f t="shared" si="43"/>
        <v>43</v>
      </c>
      <c r="K130" s="1">
        <v>52848</v>
      </c>
      <c r="L130" s="96">
        <f t="shared" si="44"/>
        <v>223</v>
      </c>
      <c r="M130" s="1">
        <v>74120</v>
      </c>
      <c r="N130" s="98">
        <f>(M130-M129)</f>
        <v>1550</v>
      </c>
      <c r="O130" s="1"/>
    </row>
    <row r="131" spans="1:15" x14ac:dyDescent="0.2">
      <c r="A131" s="4">
        <v>40725</v>
      </c>
      <c r="B131" s="120" t="s">
        <v>93</v>
      </c>
      <c r="C131" s="1"/>
      <c r="D131" s="80"/>
      <c r="E131" s="1"/>
      <c r="F131" s="65"/>
      <c r="G131" s="1"/>
      <c r="H131" s="573"/>
      <c r="I131" s="1"/>
      <c r="J131" s="95"/>
      <c r="K131" s="1"/>
      <c r="L131" s="96"/>
      <c r="M131" s="1">
        <v>75432</v>
      </c>
      <c r="N131" s="98">
        <f>(M131-M130)</f>
        <v>1312</v>
      </c>
      <c r="O131" s="1"/>
    </row>
    <row r="132" spans="1:15" x14ac:dyDescent="0.2">
      <c r="A132" s="4">
        <v>40756</v>
      </c>
      <c r="B132" s="121" t="s">
        <v>94</v>
      </c>
      <c r="C132" s="1"/>
      <c r="D132" s="80">
        <f t="shared" si="40"/>
        <v>0</v>
      </c>
      <c r="E132" s="1"/>
      <c r="F132" s="65">
        <f t="shared" si="41"/>
        <v>0</v>
      </c>
      <c r="G132" s="1"/>
      <c r="H132" s="573"/>
      <c r="I132" s="1"/>
      <c r="J132" s="95"/>
      <c r="K132" s="1"/>
      <c r="L132" s="96">
        <f t="shared" si="44"/>
        <v>0</v>
      </c>
      <c r="M132" s="1">
        <v>76923</v>
      </c>
      <c r="N132" s="98">
        <f t="shared" ref="N132:N137" si="45">(M132-M131)</f>
        <v>1491</v>
      </c>
      <c r="O132" s="1"/>
    </row>
    <row r="133" spans="1:15" x14ac:dyDescent="0.2">
      <c r="A133" s="4">
        <v>40787</v>
      </c>
      <c r="B133" s="121" t="s">
        <v>95</v>
      </c>
      <c r="C133" s="1">
        <v>236200</v>
      </c>
      <c r="D133" s="80">
        <f>(C133-C130)</f>
        <v>4364</v>
      </c>
      <c r="E133" s="1">
        <v>70552</v>
      </c>
      <c r="F133" s="65">
        <f>(E133-E130)</f>
        <v>172</v>
      </c>
      <c r="G133" s="1">
        <v>53695</v>
      </c>
      <c r="H133" s="573">
        <f>(G133-G130)</f>
        <v>1117</v>
      </c>
      <c r="I133" s="1">
        <v>2275</v>
      </c>
      <c r="J133" s="95">
        <f>SUM(I133-I130)</f>
        <v>97</v>
      </c>
      <c r="K133" s="1">
        <v>53287</v>
      </c>
      <c r="L133" s="96">
        <f>(K133-K130)</f>
        <v>439</v>
      </c>
      <c r="M133" s="1">
        <v>77272</v>
      </c>
      <c r="N133" s="98">
        <f t="shared" si="45"/>
        <v>349</v>
      </c>
      <c r="O133" s="1"/>
    </row>
    <row r="134" spans="1:15" x14ac:dyDescent="0.2">
      <c r="A134" s="4">
        <v>40816</v>
      </c>
      <c r="B134" s="121" t="s">
        <v>96</v>
      </c>
      <c r="C134" s="1">
        <v>238104</v>
      </c>
      <c r="D134" s="80">
        <f>(C134-C133)</f>
        <v>1904</v>
      </c>
      <c r="E134" s="1">
        <v>70636</v>
      </c>
      <c r="F134" s="65">
        <f>(E134-E133)</f>
        <v>84</v>
      </c>
      <c r="G134" s="1">
        <v>54148</v>
      </c>
      <c r="H134" s="573">
        <f>(G134-G133)</f>
        <v>453</v>
      </c>
      <c r="I134" s="1">
        <v>2317</v>
      </c>
      <c r="J134" s="95">
        <f>SUM(I134-I133)</f>
        <v>42</v>
      </c>
      <c r="K134" s="1">
        <v>53457</v>
      </c>
      <c r="L134" s="96">
        <f>(K134-K133)</f>
        <v>170</v>
      </c>
      <c r="M134" s="1">
        <v>78475</v>
      </c>
      <c r="N134" s="98">
        <f t="shared" si="45"/>
        <v>1203</v>
      </c>
      <c r="O134" s="1"/>
    </row>
    <row r="135" spans="1:15" x14ac:dyDescent="0.2">
      <c r="A135" s="4">
        <v>40850</v>
      </c>
      <c r="B135" s="121" t="s">
        <v>97</v>
      </c>
      <c r="C135" s="1">
        <v>240606</v>
      </c>
      <c r="D135" s="80">
        <f>(C135-C134)</f>
        <v>2502</v>
      </c>
      <c r="E135" s="1">
        <v>70794</v>
      </c>
      <c r="F135" s="65">
        <f>(E135-E134)</f>
        <v>158</v>
      </c>
      <c r="G135" s="1">
        <v>54664</v>
      </c>
      <c r="H135" s="573">
        <f>(G135-G134)</f>
        <v>516</v>
      </c>
      <c r="I135" s="1">
        <v>2361</v>
      </c>
      <c r="J135" s="95">
        <f>SUM(I135-I134)</f>
        <v>44</v>
      </c>
      <c r="K135" s="1">
        <v>54199</v>
      </c>
      <c r="L135" s="96">
        <f>(K135-K134)</f>
        <v>742</v>
      </c>
      <c r="M135" s="1">
        <v>83606</v>
      </c>
      <c r="N135" s="98">
        <f t="shared" si="45"/>
        <v>5131</v>
      </c>
      <c r="O135" s="1"/>
    </row>
    <row r="136" spans="1:15" x14ac:dyDescent="0.2">
      <c r="A136" s="4">
        <v>40878</v>
      </c>
      <c r="B136" s="120" t="s">
        <v>98</v>
      </c>
      <c r="C136" s="1">
        <v>242847</v>
      </c>
      <c r="D136" s="80">
        <f>(C136-C135)</f>
        <v>2241</v>
      </c>
      <c r="E136" s="1">
        <v>70901</v>
      </c>
      <c r="F136" s="65">
        <f>(E136-E135)</f>
        <v>107</v>
      </c>
      <c r="G136" s="1">
        <v>55096</v>
      </c>
      <c r="H136" s="573">
        <f>(G136-G135)</f>
        <v>432</v>
      </c>
      <c r="I136" s="1">
        <v>2404</v>
      </c>
      <c r="J136" s="95">
        <f>SUM(I136-I135)</f>
        <v>43</v>
      </c>
      <c r="K136" s="1">
        <v>55559</v>
      </c>
      <c r="L136" s="96">
        <f>(K136-K135)</f>
        <v>1360</v>
      </c>
      <c r="M136" s="1">
        <v>93917</v>
      </c>
      <c r="N136" s="98">
        <f t="shared" si="45"/>
        <v>10311</v>
      </c>
      <c r="O136" s="1"/>
    </row>
    <row r="137" spans="1:15" x14ac:dyDescent="0.2">
      <c r="A137" s="4">
        <v>40911</v>
      </c>
      <c r="B137" s="120" t="s">
        <v>99</v>
      </c>
      <c r="C137" s="1">
        <v>245444</v>
      </c>
      <c r="D137" s="80">
        <f>(C137-C136)</f>
        <v>2597</v>
      </c>
      <c r="E137" s="1">
        <v>71031</v>
      </c>
      <c r="F137" s="65">
        <f>(E137-E136)</f>
        <v>130</v>
      </c>
      <c r="G137" s="1">
        <v>55564</v>
      </c>
      <c r="H137" s="573">
        <f>(G137-G136)</f>
        <v>468</v>
      </c>
      <c r="I137" s="1">
        <v>2438</v>
      </c>
      <c r="J137" s="95">
        <f>SUM(I137-I136)</f>
        <v>34</v>
      </c>
      <c r="K137" s="1">
        <v>56996</v>
      </c>
      <c r="L137" s="96">
        <f>(K137-K136)</f>
        <v>1437</v>
      </c>
      <c r="M137" s="1">
        <v>104333</v>
      </c>
      <c r="N137" s="98">
        <f t="shared" si="45"/>
        <v>10416</v>
      </c>
      <c r="O137" s="1"/>
    </row>
    <row r="138" spans="1:15" x14ac:dyDescent="0.2">
      <c r="A138" s="88">
        <v>2011</v>
      </c>
      <c r="B138" s="125" t="s">
        <v>61</v>
      </c>
      <c r="C138" s="84">
        <f>SUM(D126:D137)</f>
        <v>23355</v>
      </c>
      <c r="D138" s="81"/>
      <c r="E138" s="139">
        <f>SUM(F126:F137)</f>
        <v>1088</v>
      </c>
      <c r="F138" s="81"/>
      <c r="G138" s="139">
        <f>SUM(H126:H137)</f>
        <v>4914</v>
      </c>
      <c r="H138" s="81"/>
      <c r="I138" s="113">
        <f>SUM(J126:J137)</f>
        <v>447</v>
      </c>
      <c r="J138" s="112" t="s">
        <v>70</v>
      </c>
      <c r="K138" s="114">
        <f>SUM(L126:L137)</f>
        <v>8979</v>
      </c>
      <c r="L138" s="114" t="s">
        <v>70</v>
      </c>
      <c r="M138" s="116">
        <f>SUM(N126:N137)</f>
        <v>70769</v>
      </c>
      <c r="N138" s="117" t="s">
        <v>134</v>
      </c>
      <c r="O138" s="1"/>
    </row>
    <row r="139" spans="1:15" x14ac:dyDescent="0.2">
      <c r="A139" s="713">
        <v>40945</v>
      </c>
      <c r="B139" s="120" t="s">
        <v>88</v>
      </c>
      <c r="C139" s="1">
        <v>248151</v>
      </c>
      <c r="D139" s="80">
        <f>(C139-C137)</f>
        <v>2707</v>
      </c>
      <c r="E139" s="1">
        <v>71183</v>
      </c>
      <c r="F139" s="74">
        <f>SUM(E139-E137)</f>
        <v>152</v>
      </c>
      <c r="G139" s="1">
        <v>56063</v>
      </c>
      <c r="H139" s="74">
        <f>SUM(G139-G137)</f>
        <v>499</v>
      </c>
      <c r="I139" s="1">
        <v>2483</v>
      </c>
      <c r="J139" s="95">
        <f>SUM(I139-I137)</f>
        <v>45</v>
      </c>
      <c r="K139" s="1">
        <v>59329</v>
      </c>
      <c r="L139" s="39">
        <f>SUM(K139-K137)</f>
        <v>2333</v>
      </c>
      <c r="M139" s="1">
        <v>122630</v>
      </c>
      <c r="N139" s="97">
        <f>SUM(M139-M137)</f>
        <v>18297</v>
      </c>
      <c r="O139" s="1"/>
    </row>
    <row r="140" spans="1:15" x14ac:dyDescent="0.2">
      <c r="A140" s="4">
        <v>40974</v>
      </c>
      <c r="B140" s="120" t="s">
        <v>89</v>
      </c>
      <c r="C140" s="1">
        <v>250296</v>
      </c>
      <c r="D140" s="80">
        <f t="shared" ref="D140:D150" si="46">(C140-C139)</f>
        <v>2145</v>
      </c>
      <c r="E140" s="1">
        <v>71270</v>
      </c>
      <c r="F140" s="65">
        <f t="shared" ref="F140:F150" si="47">(E140-E139)</f>
        <v>87</v>
      </c>
      <c r="G140" s="1">
        <v>56516</v>
      </c>
      <c r="H140" s="65">
        <f t="shared" ref="H140:H150" si="48">(G140-G139)</f>
        <v>453</v>
      </c>
      <c r="I140" s="1">
        <v>2523</v>
      </c>
      <c r="J140" s="95">
        <f t="shared" ref="J140:J150" si="49">SUM(I140-I139)</f>
        <v>40</v>
      </c>
      <c r="K140" s="1">
        <v>61660</v>
      </c>
      <c r="L140" s="96">
        <f t="shared" ref="L140:L150" si="50">(K140-K139)</f>
        <v>2331</v>
      </c>
      <c r="M140" s="1">
        <v>135302</v>
      </c>
      <c r="N140" s="98">
        <f t="shared" ref="N140:N150" si="51">(M140-M139)</f>
        <v>12672</v>
      </c>
      <c r="O140" s="1"/>
    </row>
    <row r="141" spans="1:15" x14ac:dyDescent="0.2">
      <c r="A141" s="4">
        <v>41002</v>
      </c>
      <c r="B141" s="120" t="s">
        <v>90</v>
      </c>
      <c r="C141" s="1">
        <v>252355</v>
      </c>
      <c r="D141" s="80">
        <f t="shared" si="46"/>
        <v>2059</v>
      </c>
      <c r="E141" s="1">
        <v>71355</v>
      </c>
      <c r="F141" s="65">
        <f t="shared" si="47"/>
        <v>85</v>
      </c>
      <c r="G141" s="1">
        <v>56958</v>
      </c>
      <c r="H141" s="65">
        <f t="shared" si="48"/>
        <v>442</v>
      </c>
      <c r="I141" s="1">
        <v>23</v>
      </c>
      <c r="J141" s="95">
        <v>30</v>
      </c>
      <c r="K141" s="1">
        <v>61865</v>
      </c>
      <c r="L141" s="96">
        <f t="shared" si="50"/>
        <v>205</v>
      </c>
      <c r="M141" s="1">
        <v>141110</v>
      </c>
      <c r="N141" s="98">
        <f t="shared" si="51"/>
        <v>5808</v>
      </c>
      <c r="O141" s="1"/>
    </row>
    <row r="142" spans="1:15" x14ac:dyDescent="0.2">
      <c r="A142" s="4">
        <v>41033</v>
      </c>
      <c r="B142" s="120" t="s">
        <v>91</v>
      </c>
      <c r="C142" s="1">
        <v>254046</v>
      </c>
      <c r="D142" s="80">
        <f t="shared" si="46"/>
        <v>1691</v>
      </c>
      <c r="E142" s="1">
        <v>71424</v>
      </c>
      <c r="F142" s="65">
        <f t="shared" si="47"/>
        <v>69</v>
      </c>
      <c r="G142" s="1">
        <v>57323</v>
      </c>
      <c r="H142" s="65">
        <f t="shared" si="48"/>
        <v>365</v>
      </c>
      <c r="I142" s="1">
        <v>55</v>
      </c>
      <c r="J142" s="95">
        <f t="shared" si="49"/>
        <v>32</v>
      </c>
      <c r="K142" s="1">
        <v>62419</v>
      </c>
      <c r="L142" s="96">
        <f t="shared" si="50"/>
        <v>554</v>
      </c>
      <c r="M142" s="1">
        <v>145280</v>
      </c>
      <c r="N142" s="98">
        <f t="shared" si="51"/>
        <v>4170</v>
      </c>
      <c r="O142" s="1"/>
    </row>
    <row r="143" spans="1:15" x14ac:dyDescent="0.2">
      <c r="A143" s="4">
        <v>41061</v>
      </c>
      <c r="B143" s="120" t="s">
        <v>92</v>
      </c>
      <c r="C143" s="1">
        <v>255573</v>
      </c>
      <c r="D143" s="80">
        <f t="shared" si="46"/>
        <v>1527</v>
      </c>
      <c r="E143" s="1">
        <v>71488</v>
      </c>
      <c r="F143" s="65">
        <f t="shared" si="47"/>
        <v>64</v>
      </c>
      <c r="G143" s="1">
        <v>57684</v>
      </c>
      <c r="H143" s="65">
        <f t="shared" si="48"/>
        <v>361</v>
      </c>
      <c r="I143" s="1">
        <v>104</v>
      </c>
      <c r="J143" s="95">
        <f t="shared" si="49"/>
        <v>49</v>
      </c>
      <c r="K143" s="1">
        <v>62645</v>
      </c>
      <c r="L143" s="96">
        <f t="shared" si="50"/>
        <v>226</v>
      </c>
      <c r="M143" s="1">
        <v>146971</v>
      </c>
      <c r="N143" s="98">
        <f t="shared" si="51"/>
        <v>1691</v>
      </c>
      <c r="O143" s="1"/>
    </row>
    <row r="144" spans="1:15" x14ac:dyDescent="0.2">
      <c r="A144" s="4">
        <v>41093</v>
      </c>
      <c r="B144" s="120" t="s">
        <v>93</v>
      </c>
      <c r="C144" s="1">
        <v>257450</v>
      </c>
      <c r="D144" s="80">
        <f t="shared" si="46"/>
        <v>1877</v>
      </c>
      <c r="E144" s="1">
        <v>71556</v>
      </c>
      <c r="F144" s="65">
        <f t="shared" si="47"/>
        <v>68</v>
      </c>
      <c r="G144" s="1">
        <v>58105</v>
      </c>
      <c r="H144" s="65">
        <f t="shared" si="48"/>
        <v>421</v>
      </c>
      <c r="I144" s="1">
        <v>158</v>
      </c>
      <c r="J144" s="95">
        <f t="shared" si="49"/>
        <v>54</v>
      </c>
      <c r="K144" s="1">
        <v>62865</v>
      </c>
      <c r="L144" s="96">
        <f t="shared" si="50"/>
        <v>220</v>
      </c>
      <c r="M144" s="1">
        <v>148780</v>
      </c>
      <c r="N144" s="98">
        <f t="shared" si="51"/>
        <v>1809</v>
      </c>
      <c r="O144" s="1"/>
    </row>
    <row r="145" spans="1:18" x14ac:dyDescent="0.2">
      <c r="A145" s="4">
        <v>41122</v>
      </c>
      <c r="B145" s="121" t="s">
        <v>94</v>
      </c>
      <c r="C145" s="1">
        <v>259230</v>
      </c>
      <c r="D145" s="80">
        <f t="shared" si="46"/>
        <v>1780</v>
      </c>
      <c r="E145" s="1">
        <v>71621</v>
      </c>
      <c r="F145" s="65">
        <f t="shared" si="47"/>
        <v>65</v>
      </c>
      <c r="G145" s="1">
        <v>58500</v>
      </c>
      <c r="H145" s="65">
        <f t="shared" si="48"/>
        <v>395</v>
      </c>
      <c r="I145" s="1">
        <v>227</v>
      </c>
      <c r="J145" s="95">
        <f t="shared" si="49"/>
        <v>69</v>
      </c>
      <c r="K145" s="1">
        <v>63026</v>
      </c>
      <c r="L145" s="96">
        <f t="shared" si="50"/>
        <v>161</v>
      </c>
      <c r="M145" s="1">
        <v>150231</v>
      </c>
      <c r="N145" s="98">
        <f t="shared" si="51"/>
        <v>1451</v>
      </c>
      <c r="O145" s="18"/>
    </row>
    <row r="146" spans="1:18" x14ac:dyDescent="0.2">
      <c r="A146" s="4">
        <v>41155</v>
      </c>
      <c r="B146" s="121" t="s">
        <v>95</v>
      </c>
      <c r="C146" s="1">
        <v>260253</v>
      </c>
      <c r="D146" s="80">
        <f t="shared" si="46"/>
        <v>1023</v>
      </c>
      <c r="E146" s="1">
        <v>71664</v>
      </c>
      <c r="F146" s="65">
        <f t="shared" si="47"/>
        <v>43</v>
      </c>
      <c r="G146" s="1">
        <v>58754</v>
      </c>
      <c r="H146" s="65">
        <f t="shared" si="48"/>
        <v>254</v>
      </c>
      <c r="I146" s="1">
        <v>255</v>
      </c>
      <c r="J146" s="95">
        <f t="shared" si="49"/>
        <v>28</v>
      </c>
      <c r="K146" s="1">
        <v>63079</v>
      </c>
      <c r="L146" s="96">
        <f t="shared" si="50"/>
        <v>53</v>
      </c>
      <c r="M146" s="1">
        <v>150650</v>
      </c>
      <c r="N146" s="309">
        <f t="shared" si="51"/>
        <v>419</v>
      </c>
      <c r="O146" s="1"/>
    </row>
    <row r="147" spans="1:18" x14ac:dyDescent="0.2">
      <c r="A147" s="4">
        <v>41186</v>
      </c>
      <c r="B147" s="121" t="s">
        <v>96</v>
      </c>
      <c r="C147" s="1">
        <v>262451</v>
      </c>
      <c r="D147" s="80">
        <f t="shared" si="46"/>
        <v>2198</v>
      </c>
      <c r="E147" s="1">
        <v>71758</v>
      </c>
      <c r="F147" s="65">
        <f t="shared" si="47"/>
        <v>94</v>
      </c>
      <c r="G147" s="1">
        <v>59218</v>
      </c>
      <c r="H147" s="65">
        <f t="shared" si="48"/>
        <v>464</v>
      </c>
      <c r="I147" s="1">
        <v>304</v>
      </c>
      <c r="J147" s="95">
        <f t="shared" si="49"/>
        <v>49</v>
      </c>
      <c r="K147" s="1">
        <v>63463</v>
      </c>
      <c r="L147" s="96">
        <f t="shared" si="50"/>
        <v>384</v>
      </c>
      <c r="M147" s="1">
        <v>153894</v>
      </c>
      <c r="N147" s="309">
        <f t="shared" si="51"/>
        <v>3244</v>
      </c>
      <c r="O147" s="387" t="s">
        <v>382</v>
      </c>
      <c r="R147" t="s">
        <v>391</v>
      </c>
    </row>
    <row r="148" spans="1:18" x14ac:dyDescent="0.2">
      <c r="A148" s="4">
        <v>41218</v>
      </c>
      <c r="B148" s="121" t="s">
        <v>97</v>
      </c>
      <c r="C148" s="1">
        <v>264869</v>
      </c>
      <c r="D148" s="80">
        <f t="shared" si="46"/>
        <v>2418</v>
      </c>
      <c r="E148" s="1">
        <v>71890</v>
      </c>
      <c r="F148" s="65">
        <f t="shared" si="47"/>
        <v>132</v>
      </c>
      <c r="G148" s="1">
        <v>59739</v>
      </c>
      <c r="H148" s="65">
        <f t="shared" si="48"/>
        <v>521</v>
      </c>
      <c r="I148" s="1">
        <v>354</v>
      </c>
      <c r="J148" s="95">
        <f t="shared" si="49"/>
        <v>50</v>
      </c>
      <c r="K148" s="1">
        <v>64543</v>
      </c>
      <c r="L148" s="96">
        <f t="shared" si="50"/>
        <v>1080</v>
      </c>
      <c r="M148" s="1">
        <v>162768</v>
      </c>
      <c r="N148" s="309">
        <f t="shared" si="51"/>
        <v>8874</v>
      </c>
      <c r="O148" s="310" t="s">
        <v>383</v>
      </c>
      <c r="R148" t="s">
        <v>392</v>
      </c>
    </row>
    <row r="149" spans="1:18" x14ac:dyDescent="0.2">
      <c r="A149" s="4">
        <v>41247</v>
      </c>
      <c r="B149" s="120" t="s">
        <v>98</v>
      </c>
      <c r="C149" s="1">
        <v>267680</v>
      </c>
      <c r="D149" s="80">
        <f t="shared" si="46"/>
        <v>2811</v>
      </c>
      <c r="E149" s="1">
        <v>72045</v>
      </c>
      <c r="F149" s="65">
        <f t="shared" si="47"/>
        <v>155</v>
      </c>
      <c r="G149" s="1">
        <v>60294</v>
      </c>
      <c r="H149" s="65">
        <f t="shared" si="48"/>
        <v>555</v>
      </c>
      <c r="I149" s="1">
        <v>453</v>
      </c>
      <c r="J149" s="95">
        <f t="shared" si="49"/>
        <v>99</v>
      </c>
      <c r="K149" s="1">
        <v>65992</v>
      </c>
      <c r="L149" s="96">
        <f t="shared" si="50"/>
        <v>1449</v>
      </c>
      <c r="M149" s="1">
        <v>176620</v>
      </c>
      <c r="N149" s="98">
        <f t="shared" si="51"/>
        <v>13852</v>
      </c>
      <c r="O149" s="386" t="s">
        <v>384</v>
      </c>
      <c r="R149" t="s">
        <v>393</v>
      </c>
    </row>
    <row r="150" spans="1:18" x14ac:dyDescent="0.2">
      <c r="A150" s="4">
        <v>41276</v>
      </c>
      <c r="B150" s="120" t="s">
        <v>99</v>
      </c>
      <c r="C150" s="1">
        <v>270015</v>
      </c>
      <c r="D150" s="80">
        <f t="shared" si="46"/>
        <v>2335</v>
      </c>
      <c r="E150" s="1">
        <v>72247</v>
      </c>
      <c r="F150" s="65">
        <f t="shared" si="47"/>
        <v>202</v>
      </c>
      <c r="G150" s="1">
        <v>60721</v>
      </c>
      <c r="H150" s="65">
        <f t="shared" si="48"/>
        <v>427</v>
      </c>
      <c r="I150" s="1">
        <v>479</v>
      </c>
      <c r="J150" s="95">
        <f t="shared" si="49"/>
        <v>26</v>
      </c>
      <c r="K150" s="1">
        <v>67699</v>
      </c>
      <c r="L150" s="96">
        <f t="shared" si="50"/>
        <v>1707</v>
      </c>
      <c r="M150" s="1">
        <v>192032</v>
      </c>
      <c r="N150" s="98">
        <f t="shared" si="51"/>
        <v>15412</v>
      </c>
      <c r="O150" s="1"/>
    </row>
    <row r="151" spans="1:18" x14ac:dyDescent="0.2">
      <c r="A151" s="88">
        <v>2012</v>
      </c>
      <c r="B151" s="125" t="s">
        <v>61</v>
      </c>
      <c r="C151" s="84">
        <f>SUM(D139:D150)</f>
        <v>24571</v>
      </c>
      <c r="D151" s="81"/>
      <c r="E151" s="139">
        <f>SUM(F139:F150)</f>
        <v>1216</v>
      </c>
      <c r="F151" s="81"/>
      <c r="G151" s="139">
        <f>SUM(H139:H150)</f>
        <v>5157</v>
      </c>
      <c r="H151" s="81"/>
      <c r="I151" s="113">
        <f>SUM(J139:J150)</f>
        <v>571</v>
      </c>
      <c r="J151" s="112" t="s">
        <v>70</v>
      </c>
      <c r="K151" s="114">
        <f>SUM(L139:L150)</f>
        <v>10703</v>
      </c>
      <c r="L151" s="114" t="s">
        <v>70</v>
      </c>
      <c r="M151" s="116">
        <f>SUM(N139:N150)</f>
        <v>87699</v>
      </c>
      <c r="N151" s="117" t="s">
        <v>134</v>
      </c>
      <c r="O151" s="1"/>
    </row>
    <row r="152" spans="1:18" x14ac:dyDescent="0.2">
      <c r="A152" s="791">
        <v>41309</v>
      </c>
      <c r="B152" s="120" t="s">
        <v>88</v>
      </c>
      <c r="C152" s="1">
        <v>272673</v>
      </c>
      <c r="D152" s="80">
        <f>(C152-C150)</f>
        <v>2658</v>
      </c>
      <c r="E152" s="1">
        <v>72413</v>
      </c>
      <c r="F152" s="74">
        <f>SUM(E152-E150)</f>
        <v>166</v>
      </c>
      <c r="G152" s="1">
        <v>61227</v>
      </c>
      <c r="H152" s="74">
        <f>SUM(G152-G150)</f>
        <v>506</v>
      </c>
      <c r="I152" s="1">
        <v>521</v>
      </c>
      <c r="J152" s="95">
        <f>SUM(I152-I150)</f>
        <v>42</v>
      </c>
      <c r="K152" s="1"/>
      <c r="L152" s="39"/>
      <c r="M152" s="1">
        <v>211699</v>
      </c>
      <c r="N152" s="97">
        <f>SUM(M152-M150)</f>
        <v>19667</v>
      </c>
      <c r="O152" s="1"/>
    </row>
    <row r="153" spans="1:18" x14ac:dyDescent="0.2">
      <c r="A153" s="4">
        <v>41334</v>
      </c>
      <c r="B153" s="120" t="s">
        <v>89</v>
      </c>
      <c r="C153" s="1">
        <v>274630</v>
      </c>
      <c r="D153" s="80">
        <f t="shared" ref="D153:D163" si="52">(C153-C152)</f>
        <v>1957</v>
      </c>
      <c r="E153" s="1">
        <v>72533</v>
      </c>
      <c r="F153" s="65">
        <f t="shared" ref="F153:F163" si="53">(E153-E152)</f>
        <v>120</v>
      </c>
      <c r="G153" s="1">
        <v>61698</v>
      </c>
      <c r="H153" s="65">
        <f t="shared" ref="H153:H163" si="54">(G153-G152)</f>
        <v>471</v>
      </c>
      <c r="I153" s="1">
        <v>552</v>
      </c>
      <c r="J153" s="95">
        <f t="shared" ref="J153:J154" si="55">SUM(I153-I152)</f>
        <v>31</v>
      </c>
      <c r="K153" s="1">
        <v>71559</v>
      </c>
      <c r="L153" s="96">
        <f>(K153-K150)</f>
        <v>3860</v>
      </c>
      <c r="M153" s="1">
        <v>226983</v>
      </c>
      <c r="N153" s="98">
        <f t="shared" ref="N153:N163" si="56">(M153-M152)</f>
        <v>15284</v>
      </c>
      <c r="O153" s="1"/>
    </row>
    <row r="154" spans="1:18" x14ac:dyDescent="0.2">
      <c r="A154" s="4">
        <v>41368</v>
      </c>
      <c r="B154" s="120" t="s">
        <v>90</v>
      </c>
      <c r="C154" s="1">
        <v>276858</v>
      </c>
      <c r="D154" s="80">
        <f t="shared" si="52"/>
        <v>2228</v>
      </c>
      <c r="E154" s="1">
        <v>72628</v>
      </c>
      <c r="F154" s="65">
        <f t="shared" si="53"/>
        <v>95</v>
      </c>
      <c r="G154" s="1">
        <v>62200</v>
      </c>
      <c r="H154" s="65">
        <f t="shared" si="54"/>
        <v>502</v>
      </c>
      <c r="I154" s="1">
        <v>592</v>
      </c>
      <c r="J154" s="95">
        <f t="shared" si="55"/>
        <v>40</v>
      </c>
      <c r="K154" s="1">
        <v>73303</v>
      </c>
      <c r="L154" s="96">
        <f t="shared" ref="L154:L163" si="57">(K154-K153)</f>
        <v>1744</v>
      </c>
      <c r="M154" s="1">
        <v>242623</v>
      </c>
      <c r="N154" s="98">
        <f t="shared" si="56"/>
        <v>15640</v>
      </c>
      <c r="O154" s="1"/>
    </row>
    <row r="155" spans="1:18" x14ac:dyDescent="0.2">
      <c r="A155" s="4">
        <v>41396</v>
      </c>
      <c r="B155" s="120" t="s">
        <v>91</v>
      </c>
      <c r="C155" s="1">
        <v>278666</v>
      </c>
      <c r="D155" s="80">
        <f t="shared" si="52"/>
        <v>1808</v>
      </c>
      <c r="E155" s="1">
        <v>72698</v>
      </c>
      <c r="F155" s="65">
        <f t="shared" si="53"/>
        <v>70</v>
      </c>
      <c r="G155" s="1">
        <v>62610</v>
      </c>
      <c r="H155" s="65">
        <f t="shared" si="54"/>
        <v>410</v>
      </c>
      <c r="I155" s="1">
        <v>661</v>
      </c>
      <c r="J155" s="95">
        <f t="shared" ref="J155:J163" si="58">SUM(I155-I154)</f>
        <v>69</v>
      </c>
      <c r="K155" s="1">
        <v>74009</v>
      </c>
      <c r="L155" s="96">
        <f t="shared" si="57"/>
        <v>706</v>
      </c>
      <c r="M155" s="1">
        <v>248880</v>
      </c>
      <c r="N155" s="98">
        <f t="shared" si="56"/>
        <v>6257</v>
      </c>
      <c r="O155" s="1"/>
    </row>
    <row r="156" spans="1:18" x14ac:dyDescent="0.2">
      <c r="A156" s="4">
        <v>41429</v>
      </c>
      <c r="B156" s="120" t="s">
        <v>92</v>
      </c>
      <c r="C156" s="1">
        <v>280530</v>
      </c>
      <c r="D156" s="80">
        <f t="shared" si="52"/>
        <v>1864</v>
      </c>
      <c r="E156" s="1">
        <v>72856</v>
      </c>
      <c r="F156" s="65">
        <f t="shared" si="53"/>
        <v>158</v>
      </c>
      <c r="G156" s="1">
        <v>63030</v>
      </c>
      <c r="H156" s="65">
        <f t="shared" si="54"/>
        <v>420</v>
      </c>
      <c r="I156" s="1">
        <v>697</v>
      </c>
      <c r="J156" s="95">
        <f t="shared" si="58"/>
        <v>36</v>
      </c>
      <c r="K156" s="1">
        <v>74432</v>
      </c>
      <c r="L156" s="96">
        <f t="shared" si="57"/>
        <v>423</v>
      </c>
      <c r="M156" s="1">
        <v>252449</v>
      </c>
      <c r="N156" s="98">
        <f t="shared" si="56"/>
        <v>3569</v>
      </c>
      <c r="O156" s="1" t="s">
        <v>428</v>
      </c>
    </row>
    <row r="157" spans="1:18" x14ac:dyDescent="0.2">
      <c r="A157" s="4">
        <v>41456</v>
      </c>
      <c r="B157" s="120" t="s">
        <v>93</v>
      </c>
      <c r="C157" s="1">
        <v>282327</v>
      </c>
      <c r="D157" s="80">
        <f t="shared" si="52"/>
        <v>1797</v>
      </c>
      <c r="E157" s="1">
        <v>72975</v>
      </c>
      <c r="F157" s="65">
        <f t="shared" si="53"/>
        <v>119</v>
      </c>
      <c r="G157" s="1">
        <v>63398</v>
      </c>
      <c r="H157" s="65">
        <f t="shared" si="54"/>
        <v>368</v>
      </c>
      <c r="I157" s="1">
        <v>761</v>
      </c>
      <c r="J157" s="95">
        <f t="shared" si="58"/>
        <v>64</v>
      </c>
      <c r="K157" s="1">
        <v>74595</v>
      </c>
      <c r="L157" s="96">
        <f t="shared" si="57"/>
        <v>163</v>
      </c>
      <c r="M157" s="1">
        <v>253709</v>
      </c>
      <c r="N157" s="98">
        <f t="shared" si="56"/>
        <v>1260</v>
      </c>
      <c r="O157" s="1" t="s">
        <v>429</v>
      </c>
    </row>
    <row r="158" spans="1:18" x14ac:dyDescent="0.2">
      <c r="A158" s="4">
        <v>41487</v>
      </c>
      <c r="B158" s="121" t="s">
        <v>94</v>
      </c>
      <c r="C158" s="1">
        <v>284195</v>
      </c>
      <c r="D158" s="80">
        <f t="shared" si="52"/>
        <v>1868</v>
      </c>
      <c r="E158" s="1">
        <v>73057</v>
      </c>
      <c r="F158" s="65">
        <f t="shared" si="53"/>
        <v>82</v>
      </c>
      <c r="G158" s="1">
        <v>63834</v>
      </c>
      <c r="H158" s="65">
        <f t="shared" si="54"/>
        <v>436</v>
      </c>
      <c r="I158" s="1">
        <v>827</v>
      </c>
      <c r="J158" s="95">
        <f t="shared" si="58"/>
        <v>66</v>
      </c>
      <c r="K158" s="1">
        <v>74686</v>
      </c>
      <c r="L158" s="96">
        <f t="shared" si="57"/>
        <v>91</v>
      </c>
      <c r="M158" s="1">
        <v>254289</v>
      </c>
      <c r="N158" s="98">
        <f t="shared" si="56"/>
        <v>580</v>
      </c>
      <c r="O158" s="1"/>
    </row>
    <row r="159" spans="1:18" x14ac:dyDescent="0.2">
      <c r="A159" s="713">
        <v>41509</v>
      </c>
      <c r="B159" s="974" t="s">
        <v>95</v>
      </c>
      <c r="C159" s="1">
        <v>284953</v>
      </c>
      <c r="D159" s="80">
        <f t="shared" si="52"/>
        <v>758</v>
      </c>
      <c r="E159" s="1">
        <v>73152</v>
      </c>
      <c r="F159" s="65">
        <f t="shared" si="53"/>
        <v>95</v>
      </c>
      <c r="G159" s="1">
        <v>64063</v>
      </c>
      <c r="H159" s="65">
        <f t="shared" si="54"/>
        <v>229</v>
      </c>
      <c r="I159" s="1"/>
      <c r="J159" s="95"/>
      <c r="K159" s="1"/>
      <c r="L159" s="96"/>
      <c r="M159" s="1">
        <v>254523</v>
      </c>
      <c r="N159" s="98">
        <f t="shared" si="56"/>
        <v>234</v>
      </c>
      <c r="O159" s="1"/>
    </row>
    <row r="160" spans="1:18" x14ac:dyDescent="0.2">
      <c r="A160" s="713">
        <v>41548</v>
      </c>
      <c r="B160" s="974" t="s">
        <v>96</v>
      </c>
      <c r="C160" s="1">
        <v>287107</v>
      </c>
      <c r="D160" s="80">
        <f t="shared" si="52"/>
        <v>2154</v>
      </c>
      <c r="E160" s="1">
        <v>73398</v>
      </c>
      <c r="F160" s="65">
        <f t="shared" si="53"/>
        <v>246</v>
      </c>
      <c r="G160" s="1">
        <v>64478</v>
      </c>
      <c r="H160" s="65">
        <f t="shared" si="54"/>
        <v>415</v>
      </c>
      <c r="I160" s="1">
        <v>893</v>
      </c>
      <c r="J160" s="95">
        <f>SUM(I160-I158)</f>
        <v>66</v>
      </c>
      <c r="K160" s="1">
        <v>75022</v>
      </c>
      <c r="L160" s="96">
        <f>(K160-K158)</f>
        <v>336</v>
      </c>
      <c r="M160" s="1">
        <v>255948</v>
      </c>
      <c r="N160" s="98">
        <f t="shared" si="56"/>
        <v>1425</v>
      </c>
      <c r="O160" s="387" t="s">
        <v>430</v>
      </c>
      <c r="P160" s="743" t="s">
        <v>454</v>
      </c>
    </row>
    <row r="161" spans="1:15" x14ac:dyDescent="0.2">
      <c r="A161" s="4">
        <v>41575</v>
      </c>
      <c r="B161" s="121" t="s">
        <v>97</v>
      </c>
      <c r="C161" s="1">
        <v>289015</v>
      </c>
      <c r="D161" s="80">
        <f t="shared" si="52"/>
        <v>1908</v>
      </c>
      <c r="E161" s="1">
        <v>73665</v>
      </c>
      <c r="F161" s="65">
        <f t="shared" si="53"/>
        <v>267</v>
      </c>
      <c r="G161" s="1">
        <v>64817</v>
      </c>
      <c r="H161" s="65">
        <f t="shared" si="54"/>
        <v>339</v>
      </c>
      <c r="I161" s="1">
        <v>937</v>
      </c>
      <c r="J161" s="95">
        <f t="shared" si="58"/>
        <v>44</v>
      </c>
      <c r="K161" s="1">
        <v>75635</v>
      </c>
      <c r="L161" s="96">
        <f t="shared" si="57"/>
        <v>613</v>
      </c>
      <c r="M161" s="1">
        <v>262433</v>
      </c>
      <c r="N161" s="309">
        <f t="shared" si="56"/>
        <v>6485</v>
      </c>
      <c r="O161" s="386" t="s">
        <v>429</v>
      </c>
    </row>
    <row r="162" spans="1:15" x14ac:dyDescent="0.2">
      <c r="A162" s="4">
        <v>41607</v>
      </c>
      <c r="B162" s="120" t="s">
        <v>98</v>
      </c>
      <c r="C162" s="1">
        <v>291417</v>
      </c>
      <c r="D162" s="80">
        <f t="shared" si="52"/>
        <v>2402</v>
      </c>
      <c r="E162" s="1">
        <v>74001</v>
      </c>
      <c r="F162" s="65">
        <f t="shared" si="53"/>
        <v>336</v>
      </c>
      <c r="G162" s="1">
        <v>65217</v>
      </c>
      <c r="H162" s="65">
        <f t="shared" si="54"/>
        <v>400</v>
      </c>
      <c r="I162" s="1">
        <v>986</v>
      </c>
      <c r="J162" s="95">
        <f t="shared" si="58"/>
        <v>49</v>
      </c>
      <c r="K162" s="1">
        <v>76897</v>
      </c>
      <c r="L162" s="96">
        <f t="shared" si="57"/>
        <v>1262</v>
      </c>
      <c r="M162" s="1">
        <v>274056</v>
      </c>
      <c r="N162" s="98">
        <f t="shared" si="56"/>
        <v>11623</v>
      </c>
      <c r="O162" s="1"/>
    </row>
    <row r="163" spans="1:15" x14ac:dyDescent="0.2">
      <c r="A163" s="4">
        <v>41638</v>
      </c>
      <c r="B163" s="120" t="s">
        <v>99</v>
      </c>
      <c r="C163" s="1">
        <v>293426</v>
      </c>
      <c r="D163" s="80">
        <f t="shared" si="52"/>
        <v>2009</v>
      </c>
      <c r="E163" s="1">
        <v>74218</v>
      </c>
      <c r="F163" s="65">
        <f t="shared" si="53"/>
        <v>217</v>
      </c>
      <c r="G163" s="1">
        <v>65502</v>
      </c>
      <c r="H163" s="65">
        <f t="shared" si="54"/>
        <v>285</v>
      </c>
      <c r="I163" s="1">
        <v>1019</v>
      </c>
      <c r="J163" s="95">
        <f t="shared" si="58"/>
        <v>33</v>
      </c>
      <c r="K163" s="1">
        <v>78266</v>
      </c>
      <c r="L163" s="96">
        <f t="shared" si="57"/>
        <v>1369</v>
      </c>
      <c r="M163" s="1">
        <v>286910</v>
      </c>
      <c r="N163" s="98">
        <f t="shared" si="56"/>
        <v>12854</v>
      </c>
      <c r="O163" s="1"/>
    </row>
    <row r="164" spans="1:15" x14ac:dyDescent="0.2">
      <c r="A164" s="88">
        <v>2013</v>
      </c>
      <c r="B164" s="125" t="s">
        <v>61</v>
      </c>
      <c r="C164" s="84">
        <f>SUM(D152:D163)</f>
        <v>23411</v>
      </c>
      <c r="D164" s="81"/>
      <c r="E164" s="139">
        <f>SUM(F152:F163)</f>
        <v>1971</v>
      </c>
      <c r="F164" s="81"/>
      <c r="G164" s="139">
        <f>SUM(H152:H163)</f>
        <v>4781</v>
      </c>
      <c r="H164" s="81"/>
      <c r="I164" s="113">
        <f>SUM(J152:J163)</f>
        <v>540</v>
      </c>
      <c r="J164" s="112" t="s">
        <v>70</v>
      </c>
      <c r="K164" s="114">
        <f>SUM(L152:L163)</f>
        <v>10567</v>
      </c>
      <c r="L164" s="114" t="s">
        <v>70</v>
      </c>
      <c r="M164" s="116">
        <f>SUM(N152:N163)</f>
        <v>94878</v>
      </c>
      <c r="N164" s="117" t="s">
        <v>134</v>
      </c>
      <c r="O164" s="1"/>
    </row>
    <row r="165" spans="1:15" x14ac:dyDescent="0.2">
      <c r="A165" s="4">
        <v>41674</v>
      </c>
      <c r="B165" s="120" t="s">
        <v>88</v>
      </c>
      <c r="C165" s="1">
        <v>295854</v>
      </c>
      <c r="D165" s="80">
        <f>(C165-C163)</f>
        <v>2428</v>
      </c>
      <c r="E165" s="1">
        <v>74557</v>
      </c>
      <c r="F165" s="74">
        <f>SUM(E165-E163)</f>
        <v>339</v>
      </c>
      <c r="G165" s="1">
        <v>65876</v>
      </c>
      <c r="H165" s="74">
        <f>SUM(G165-G163)</f>
        <v>374</v>
      </c>
      <c r="I165" s="1">
        <v>1067</v>
      </c>
      <c r="J165" s="95">
        <f>SUM(I165-I163)</f>
        <v>48</v>
      </c>
      <c r="K165" s="1">
        <v>80048</v>
      </c>
      <c r="L165" s="39">
        <f>SUM(K165-K163)</f>
        <v>1782</v>
      </c>
      <c r="M165" s="1">
        <v>303461</v>
      </c>
      <c r="N165" s="97">
        <f>SUM(M165-M163)</f>
        <v>16551</v>
      </c>
      <c r="O165" s="1"/>
    </row>
    <row r="166" spans="1:15" x14ac:dyDescent="0.2">
      <c r="A166" s="4">
        <v>41702</v>
      </c>
      <c r="B166" s="120" t="s">
        <v>89</v>
      </c>
      <c r="C166" s="1">
        <v>297618</v>
      </c>
      <c r="D166" s="80">
        <f t="shared" ref="D166:D176" si="59">(C166-C165)</f>
        <v>1764</v>
      </c>
      <c r="E166" s="1">
        <v>74770</v>
      </c>
      <c r="F166" s="65">
        <f t="shared" ref="F166:F176" si="60">(E166-E165)</f>
        <v>213</v>
      </c>
      <c r="G166" s="1">
        <v>66184</v>
      </c>
      <c r="H166" s="65">
        <f t="shared" ref="H166:H176" si="61">(G166-G165)</f>
        <v>308</v>
      </c>
      <c r="I166" s="1">
        <v>1107</v>
      </c>
      <c r="J166" s="95">
        <f t="shared" ref="J166:J168" si="62">SUM(I166-I165)</f>
        <v>40</v>
      </c>
      <c r="K166" s="1">
        <v>81226</v>
      </c>
      <c r="L166" s="96">
        <f t="shared" ref="L166:L176" si="63">(K166-K165)</f>
        <v>1178</v>
      </c>
      <c r="M166" s="1">
        <v>314245</v>
      </c>
      <c r="N166" s="98">
        <f t="shared" ref="N166:N176" si="64">(M166-M165)</f>
        <v>10784</v>
      </c>
      <c r="O166" s="1"/>
    </row>
    <row r="167" spans="1:15" x14ac:dyDescent="0.2">
      <c r="A167" s="4">
        <v>41730</v>
      </c>
      <c r="B167" s="120" t="s">
        <v>90</v>
      </c>
      <c r="C167" s="1">
        <v>299175</v>
      </c>
      <c r="D167" s="80">
        <f t="shared" si="59"/>
        <v>1557</v>
      </c>
      <c r="E167" s="1">
        <v>74963</v>
      </c>
      <c r="F167" s="65">
        <f t="shared" si="60"/>
        <v>193</v>
      </c>
      <c r="G167" s="1">
        <v>66459</v>
      </c>
      <c r="H167" s="65">
        <f t="shared" si="61"/>
        <v>275</v>
      </c>
      <c r="I167" s="1">
        <v>1153</v>
      </c>
      <c r="J167" s="95">
        <f t="shared" si="62"/>
        <v>46</v>
      </c>
      <c r="K167" s="1">
        <v>82002</v>
      </c>
      <c r="L167" s="96">
        <f t="shared" si="63"/>
        <v>776</v>
      </c>
      <c r="M167" s="1">
        <v>321347</v>
      </c>
      <c r="N167" s="98">
        <f t="shared" si="64"/>
        <v>7102</v>
      </c>
      <c r="O167" s="1" t="s">
        <v>509</v>
      </c>
    </row>
    <row r="168" spans="1:15" x14ac:dyDescent="0.2">
      <c r="A168" s="4">
        <v>41761</v>
      </c>
      <c r="B168" s="120" t="s">
        <v>91</v>
      </c>
      <c r="C168" s="1">
        <v>300733</v>
      </c>
      <c r="D168" s="80">
        <f t="shared" si="59"/>
        <v>1558</v>
      </c>
      <c r="E168" s="1">
        <v>75144</v>
      </c>
      <c r="F168" s="65">
        <f t="shared" si="60"/>
        <v>181</v>
      </c>
      <c r="G168" s="1">
        <v>66764</v>
      </c>
      <c r="H168" s="65">
        <f t="shared" si="61"/>
        <v>305</v>
      </c>
      <c r="I168" s="1">
        <v>1194</v>
      </c>
      <c r="J168" s="95">
        <f t="shared" si="62"/>
        <v>41</v>
      </c>
      <c r="K168" s="1">
        <v>82398</v>
      </c>
      <c r="L168" s="96">
        <f t="shared" si="63"/>
        <v>396</v>
      </c>
      <c r="M168" s="1">
        <v>324766</v>
      </c>
      <c r="N168" s="98">
        <f t="shared" si="64"/>
        <v>3419</v>
      </c>
      <c r="O168" s="1"/>
    </row>
    <row r="169" spans="1:15" x14ac:dyDescent="0.2">
      <c r="A169" s="4">
        <v>41789</v>
      </c>
      <c r="B169" s="120" t="s">
        <v>92</v>
      </c>
      <c r="C169" s="1">
        <v>302190</v>
      </c>
      <c r="D169" s="80">
        <f t="shared" si="59"/>
        <v>1457</v>
      </c>
      <c r="E169" s="1">
        <v>75306</v>
      </c>
      <c r="F169" s="65">
        <f t="shared" si="60"/>
        <v>162</v>
      </c>
      <c r="G169" s="1">
        <v>67080</v>
      </c>
      <c r="H169" s="65">
        <f t="shared" si="61"/>
        <v>316</v>
      </c>
      <c r="I169" s="1">
        <v>1254</v>
      </c>
      <c r="J169" s="95">
        <f t="shared" ref="J169:J176" si="65">SUM(I169-I168)</f>
        <v>60</v>
      </c>
      <c r="K169" s="1">
        <v>82700</v>
      </c>
      <c r="L169" s="96">
        <f t="shared" si="63"/>
        <v>302</v>
      </c>
      <c r="M169" s="1">
        <v>327308</v>
      </c>
      <c r="N169" s="98">
        <f t="shared" si="64"/>
        <v>2542</v>
      </c>
      <c r="O169" s="1"/>
    </row>
    <row r="170" spans="1:15" x14ac:dyDescent="0.2">
      <c r="A170" s="4">
        <v>41820</v>
      </c>
      <c r="B170" s="120" t="s">
        <v>93</v>
      </c>
      <c r="C170" s="1">
        <v>303434</v>
      </c>
      <c r="D170" s="80">
        <f t="shared" si="59"/>
        <v>1244</v>
      </c>
      <c r="E170" s="1">
        <v>75443</v>
      </c>
      <c r="F170" s="65">
        <f t="shared" si="60"/>
        <v>137</v>
      </c>
      <c r="G170" s="1">
        <v>67431</v>
      </c>
      <c r="H170" s="65">
        <f t="shared" si="61"/>
        <v>351</v>
      </c>
      <c r="I170" s="1">
        <v>1290</v>
      </c>
      <c r="J170" s="95">
        <f t="shared" si="65"/>
        <v>36</v>
      </c>
      <c r="K170" s="1">
        <v>82888</v>
      </c>
      <c r="L170" s="96">
        <f t="shared" si="63"/>
        <v>188</v>
      </c>
      <c r="M170" s="1">
        <v>328680</v>
      </c>
      <c r="N170" s="98">
        <f t="shared" si="64"/>
        <v>1372</v>
      </c>
      <c r="O170" s="1"/>
    </row>
    <row r="171" spans="1:15" x14ac:dyDescent="0.2">
      <c r="A171" s="4">
        <v>41852</v>
      </c>
      <c r="B171" s="121" t="s">
        <v>94</v>
      </c>
      <c r="C171" s="1">
        <v>305079</v>
      </c>
      <c r="D171" s="80">
        <f t="shared" si="59"/>
        <v>1645</v>
      </c>
      <c r="E171" s="1">
        <v>75631</v>
      </c>
      <c r="F171" s="65">
        <f t="shared" si="60"/>
        <v>188</v>
      </c>
      <c r="G171" s="1">
        <v>67826</v>
      </c>
      <c r="H171" s="65">
        <f t="shared" si="61"/>
        <v>395</v>
      </c>
      <c r="I171" s="1">
        <v>1365</v>
      </c>
      <c r="J171" s="95">
        <f t="shared" si="65"/>
        <v>75</v>
      </c>
      <c r="K171" s="1">
        <v>83069</v>
      </c>
      <c r="L171" s="96">
        <f t="shared" si="63"/>
        <v>181</v>
      </c>
      <c r="M171" s="1">
        <v>329958</v>
      </c>
      <c r="N171" s="98">
        <f t="shared" si="64"/>
        <v>1278</v>
      </c>
      <c r="O171" s="1"/>
    </row>
    <row r="172" spans="1:15" x14ac:dyDescent="0.2">
      <c r="A172" s="4">
        <v>41883</v>
      </c>
      <c r="B172" s="121" t="s">
        <v>95</v>
      </c>
      <c r="C172" s="1">
        <v>306020</v>
      </c>
      <c r="D172" s="80">
        <f t="shared" ref="D172:D173" si="66">(C172-C171)</f>
        <v>941</v>
      </c>
      <c r="E172" s="1">
        <v>75704</v>
      </c>
      <c r="F172" s="65">
        <f t="shared" ref="F172:F173" si="67">(E172-E171)</f>
        <v>73</v>
      </c>
      <c r="G172" s="1">
        <v>68087</v>
      </c>
      <c r="H172" s="65">
        <f t="shared" ref="H172:H173" si="68">(G172-G171)</f>
        <v>261</v>
      </c>
      <c r="I172" s="1">
        <v>1391</v>
      </c>
      <c r="J172" s="95">
        <f t="shared" ref="J172:J173" si="69">SUM(I172-I171)</f>
        <v>26</v>
      </c>
      <c r="K172" s="1">
        <v>83173</v>
      </c>
      <c r="L172" s="96">
        <f t="shared" ref="L172:L173" si="70">(K172-K171)</f>
        <v>104</v>
      </c>
      <c r="M172" s="1">
        <v>330674</v>
      </c>
      <c r="N172" s="98">
        <f t="shared" ref="N172:N173" si="71">(M172-M171)</f>
        <v>716</v>
      </c>
      <c r="O172" s="1"/>
    </row>
    <row r="173" spans="1:15" x14ac:dyDescent="0.2">
      <c r="A173" s="4">
        <v>41912</v>
      </c>
      <c r="B173" s="121" t="s">
        <v>96</v>
      </c>
      <c r="C173" s="1">
        <v>307500</v>
      </c>
      <c r="D173" s="80">
        <f t="shared" si="66"/>
        <v>1480</v>
      </c>
      <c r="E173" s="1">
        <v>75879</v>
      </c>
      <c r="F173" s="65">
        <f t="shared" si="67"/>
        <v>175</v>
      </c>
      <c r="G173" s="1">
        <v>68402</v>
      </c>
      <c r="H173" s="65">
        <f t="shared" si="68"/>
        <v>315</v>
      </c>
      <c r="I173" s="1">
        <v>1435</v>
      </c>
      <c r="J173" s="95">
        <f t="shared" si="69"/>
        <v>44</v>
      </c>
      <c r="K173" s="1">
        <v>83361</v>
      </c>
      <c r="L173" s="96">
        <f t="shared" si="70"/>
        <v>188</v>
      </c>
      <c r="M173" s="1">
        <v>332081</v>
      </c>
      <c r="N173" s="98">
        <f t="shared" si="71"/>
        <v>1407</v>
      </c>
      <c r="O173" s="1"/>
    </row>
    <row r="174" spans="1:15" x14ac:dyDescent="0.2">
      <c r="A174" s="4">
        <v>41943</v>
      </c>
      <c r="B174" s="121" t="s">
        <v>97</v>
      </c>
      <c r="C174" s="1">
        <v>309602</v>
      </c>
      <c r="D174" s="80">
        <f t="shared" si="59"/>
        <v>2102</v>
      </c>
      <c r="E174" s="1">
        <v>76147</v>
      </c>
      <c r="F174" s="65">
        <f t="shared" si="60"/>
        <v>268</v>
      </c>
      <c r="G174" s="1">
        <v>68807</v>
      </c>
      <c r="H174" s="65">
        <f t="shared" si="61"/>
        <v>405</v>
      </c>
      <c r="I174" s="1">
        <v>1488</v>
      </c>
      <c r="J174" s="95">
        <f t="shared" si="65"/>
        <v>53</v>
      </c>
      <c r="K174" s="1">
        <v>83920</v>
      </c>
      <c r="L174" s="96">
        <f t="shared" si="63"/>
        <v>559</v>
      </c>
      <c r="M174" s="1">
        <v>336989</v>
      </c>
      <c r="N174" s="309">
        <f t="shared" si="64"/>
        <v>4908</v>
      </c>
      <c r="O174" s="1"/>
    </row>
    <row r="175" spans="1:15" x14ac:dyDescent="0.2">
      <c r="A175" s="4">
        <v>41974</v>
      </c>
      <c r="B175" s="120" t="s">
        <v>98</v>
      </c>
      <c r="C175" s="1">
        <v>311790</v>
      </c>
      <c r="D175" s="80">
        <f t="shared" si="59"/>
        <v>2188</v>
      </c>
      <c r="E175" s="1">
        <v>76454</v>
      </c>
      <c r="F175" s="65">
        <f t="shared" si="60"/>
        <v>307</v>
      </c>
      <c r="G175" s="1">
        <v>69177</v>
      </c>
      <c r="H175" s="65">
        <f t="shared" si="61"/>
        <v>370</v>
      </c>
      <c r="I175" s="1">
        <v>1538</v>
      </c>
      <c r="J175" s="95">
        <f t="shared" si="65"/>
        <v>50</v>
      </c>
      <c r="K175" s="1">
        <v>85016</v>
      </c>
      <c r="L175" s="96">
        <f t="shared" si="63"/>
        <v>1096</v>
      </c>
      <c r="M175" s="1">
        <v>346867</v>
      </c>
      <c r="N175" s="98">
        <f t="shared" si="64"/>
        <v>9878</v>
      </c>
      <c r="O175" s="1"/>
    </row>
    <row r="176" spans="1:15" x14ac:dyDescent="0.2">
      <c r="A176" s="4">
        <v>42004</v>
      </c>
      <c r="B176" s="120" t="s">
        <v>99</v>
      </c>
      <c r="C176" s="1">
        <v>313785</v>
      </c>
      <c r="D176" s="80">
        <f t="shared" si="59"/>
        <v>1995</v>
      </c>
      <c r="E176" s="1">
        <v>76641</v>
      </c>
      <c r="F176" s="65">
        <f t="shared" si="60"/>
        <v>187</v>
      </c>
      <c r="G176" s="1">
        <v>69471</v>
      </c>
      <c r="H176" s="65">
        <f t="shared" si="61"/>
        <v>294</v>
      </c>
      <c r="I176" s="1">
        <v>1567</v>
      </c>
      <c r="J176" s="95">
        <f t="shared" si="65"/>
        <v>29</v>
      </c>
      <c r="K176" s="1">
        <v>86411</v>
      </c>
      <c r="L176" s="96">
        <f t="shared" si="63"/>
        <v>1395</v>
      </c>
      <c r="M176" s="1">
        <v>359681</v>
      </c>
      <c r="N176" s="98">
        <f t="shared" si="64"/>
        <v>12814</v>
      </c>
      <c r="O176" s="1"/>
    </row>
    <row r="177" spans="1:15" x14ac:dyDescent="0.2">
      <c r="A177" s="88">
        <v>2014</v>
      </c>
      <c r="B177" s="125" t="s">
        <v>61</v>
      </c>
      <c r="C177" s="84">
        <f>SUM(D165:D176)</f>
        <v>20359</v>
      </c>
      <c r="D177" s="81"/>
      <c r="E177" s="139">
        <f>SUM(F165:F176)</f>
        <v>2423</v>
      </c>
      <c r="F177" s="81"/>
      <c r="G177" s="139">
        <f>SUM(H165:H176)</f>
        <v>3969</v>
      </c>
      <c r="H177" s="81"/>
      <c r="I177" s="113">
        <f>SUM(J165:J176)</f>
        <v>548</v>
      </c>
      <c r="J177" s="112" t="s">
        <v>70</v>
      </c>
      <c r="K177" s="114">
        <f>SUM(L165:L176)</f>
        <v>8145</v>
      </c>
      <c r="L177" s="114" t="s">
        <v>70</v>
      </c>
      <c r="M177" s="116">
        <f>SUM(N165:N176)</f>
        <v>72771</v>
      </c>
      <c r="N177" s="117" t="s">
        <v>134</v>
      </c>
      <c r="O177" s="1"/>
    </row>
    <row r="178" spans="1:15" x14ac:dyDescent="0.2">
      <c r="A178" s="4">
        <v>42034</v>
      </c>
      <c r="B178" s="120" t="s">
        <v>88</v>
      </c>
      <c r="C178" s="1">
        <v>315959</v>
      </c>
      <c r="D178" s="80">
        <f>(C178-C176)</f>
        <v>2174</v>
      </c>
      <c r="E178" s="1">
        <v>76906</v>
      </c>
      <c r="F178" s="74">
        <f>SUM(E178-E176)</f>
        <v>265</v>
      </c>
      <c r="G178" s="1">
        <v>69834</v>
      </c>
      <c r="H178" s="74">
        <f>SUM(G178-G176)</f>
        <v>363</v>
      </c>
      <c r="I178" s="1">
        <v>1614</v>
      </c>
      <c r="J178" s="95">
        <f>SUM(I178-I176)</f>
        <v>47</v>
      </c>
      <c r="K178" s="1">
        <v>88032</v>
      </c>
      <c r="L178" s="39">
        <f>SUM(K178-K176)</f>
        <v>1621</v>
      </c>
      <c r="M178" s="1">
        <v>375544</v>
      </c>
      <c r="N178" s="97">
        <f>SUM(M178-M176)</f>
        <v>15863</v>
      </c>
      <c r="O178" s="1"/>
    </row>
    <row r="179" spans="1:15" x14ac:dyDescent="0.2">
      <c r="A179" s="4">
        <v>42066</v>
      </c>
      <c r="B179" s="120" t="s">
        <v>89</v>
      </c>
      <c r="C179" s="1">
        <v>318179</v>
      </c>
      <c r="D179" s="80">
        <f t="shared" ref="D179:D189" si="72">(C179-C178)</f>
        <v>2220</v>
      </c>
      <c r="E179" s="1">
        <v>77233</v>
      </c>
      <c r="F179" s="65">
        <f t="shared" ref="F179:F189" si="73">(E179-E178)</f>
        <v>327</v>
      </c>
      <c r="G179" s="1">
        <v>70228</v>
      </c>
      <c r="H179" s="65">
        <f t="shared" ref="H179:H189" si="74">(G179-G178)</f>
        <v>394</v>
      </c>
      <c r="I179" s="1">
        <v>1662</v>
      </c>
      <c r="J179" s="95">
        <f t="shared" ref="J179:J189" si="75">SUM(I179-I178)</f>
        <v>48</v>
      </c>
      <c r="K179" s="1">
        <v>90043</v>
      </c>
      <c r="L179" s="96">
        <f t="shared" ref="L179:L189" si="76">(K179-K178)</f>
        <v>2011</v>
      </c>
      <c r="M179" s="1">
        <v>393023</v>
      </c>
      <c r="N179" s="98">
        <f t="shared" ref="N179:N189" si="77">(M179-M178)</f>
        <v>17479</v>
      </c>
      <c r="O179" s="1"/>
    </row>
    <row r="180" spans="1:15" x14ac:dyDescent="0.2">
      <c r="A180" s="4">
        <v>42095</v>
      </c>
      <c r="B180" s="120" t="s">
        <v>90</v>
      </c>
      <c r="C180" s="1">
        <v>319759</v>
      </c>
      <c r="D180" s="80">
        <f t="shared" si="72"/>
        <v>1580</v>
      </c>
      <c r="E180" s="1">
        <v>77396</v>
      </c>
      <c r="F180" s="65">
        <f t="shared" si="73"/>
        <v>163</v>
      </c>
      <c r="G180" s="1">
        <v>70544</v>
      </c>
      <c r="H180" s="65">
        <f t="shared" si="74"/>
        <v>316</v>
      </c>
      <c r="I180" s="1">
        <v>1713</v>
      </c>
      <c r="J180" s="95">
        <f t="shared" si="75"/>
        <v>51</v>
      </c>
      <c r="K180" s="1">
        <v>91016</v>
      </c>
      <c r="L180" s="96">
        <f t="shared" si="76"/>
        <v>973</v>
      </c>
      <c r="M180" s="1">
        <v>401781</v>
      </c>
      <c r="N180" s="98">
        <f t="shared" si="77"/>
        <v>8758</v>
      </c>
      <c r="O180" s="1"/>
    </row>
    <row r="181" spans="1:15" x14ac:dyDescent="0.2">
      <c r="A181" s="4">
        <v>42124</v>
      </c>
      <c r="B181" s="120" t="s">
        <v>91</v>
      </c>
      <c r="C181" s="1">
        <v>321016</v>
      </c>
      <c r="D181" s="80">
        <f t="shared" si="72"/>
        <v>1257</v>
      </c>
      <c r="E181" s="1">
        <v>77524</v>
      </c>
      <c r="F181" s="65">
        <f t="shared" si="73"/>
        <v>128</v>
      </c>
      <c r="G181" s="1">
        <v>70815</v>
      </c>
      <c r="H181" s="65">
        <f t="shared" si="74"/>
        <v>271</v>
      </c>
      <c r="I181" s="1">
        <v>1761</v>
      </c>
      <c r="J181" s="95">
        <f t="shared" si="75"/>
        <v>48</v>
      </c>
      <c r="K181" s="1">
        <v>91544</v>
      </c>
      <c r="L181" s="96">
        <f t="shared" si="76"/>
        <v>528</v>
      </c>
      <c r="M181" s="1">
        <v>406383</v>
      </c>
      <c r="N181" s="98">
        <f t="shared" si="77"/>
        <v>4602</v>
      </c>
      <c r="O181" s="1"/>
    </row>
    <row r="182" spans="1:15" x14ac:dyDescent="0.2">
      <c r="A182" s="4">
        <v>42156</v>
      </c>
      <c r="B182" s="120" t="s">
        <v>92</v>
      </c>
      <c r="C182" s="1">
        <v>322284</v>
      </c>
      <c r="D182" s="80">
        <f t="shared" si="72"/>
        <v>1268</v>
      </c>
      <c r="E182" s="1">
        <v>77639</v>
      </c>
      <c r="F182" s="65">
        <f t="shared" si="73"/>
        <v>115</v>
      </c>
      <c r="G182" s="1">
        <v>71123</v>
      </c>
      <c r="H182" s="65">
        <f t="shared" si="74"/>
        <v>308</v>
      </c>
      <c r="I182" s="1">
        <v>1801</v>
      </c>
      <c r="J182" s="95">
        <f t="shared" si="75"/>
        <v>40</v>
      </c>
      <c r="K182" s="1">
        <v>91860</v>
      </c>
      <c r="L182" s="96">
        <f t="shared" si="76"/>
        <v>316</v>
      </c>
      <c r="M182" s="1">
        <v>408000</v>
      </c>
      <c r="N182" s="98">
        <f t="shared" si="77"/>
        <v>1617</v>
      </c>
      <c r="O182" s="1"/>
    </row>
    <row r="183" spans="1:15" x14ac:dyDescent="0.2">
      <c r="A183" s="4">
        <v>42186</v>
      </c>
      <c r="B183" s="120" t="s">
        <v>93</v>
      </c>
      <c r="C183" s="1">
        <v>323712</v>
      </c>
      <c r="D183" s="80">
        <f t="shared" si="72"/>
        <v>1428</v>
      </c>
      <c r="E183" s="1">
        <v>77785</v>
      </c>
      <c r="F183" s="65">
        <f t="shared" si="73"/>
        <v>146</v>
      </c>
      <c r="G183" s="1">
        <v>71491</v>
      </c>
      <c r="H183" s="65">
        <f t="shared" si="74"/>
        <v>368</v>
      </c>
      <c r="I183" s="1">
        <v>1855</v>
      </c>
      <c r="J183" s="95">
        <f t="shared" si="75"/>
        <v>54</v>
      </c>
      <c r="K183" s="1">
        <v>92045</v>
      </c>
      <c r="L183" s="96">
        <f t="shared" si="76"/>
        <v>185</v>
      </c>
      <c r="M183" s="1">
        <v>410292</v>
      </c>
      <c r="N183" s="98">
        <f t="shared" si="77"/>
        <v>2292</v>
      </c>
      <c r="O183" s="1"/>
    </row>
    <row r="184" spans="1:15" x14ac:dyDescent="0.2">
      <c r="A184" s="4">
        <v>42219</v>
      </c>
      <c r="B184" s="121" t="s">
        <v>94</v>
      </c>
      <c r="C184" s="1">
        <v>325263</v>
      </c>
      <c r="D184" s="80">
        <f t="shared" si="72"/>
        <v>1551</v>
      </c>
      <c r="E184" s="1">
        <v>77944</v>
      </c>
      <c r="F184" s="65">
        <f t="shared" si="73"/>
        <v>159</v>
      </c>
      <c r="G184" s="1">
        <v>71924</v>
      </c>
      <c r="H184" s="65">
        <f t="shared" si="74"/>
        <v>433</v>
      </c>
      <c r="I184" s="1">
        <v>1937</v>
      </c>
      <c r="J184" s="95">
        <f t="shared" si="75"/>
        <v>82</v>
      </c>
      <c r="K184" s="1">
        <v>92215</v>
      </c>
      <c r="L184" s="96">
        <f t="shared" si="76"/>
        <v>170</v>
      </c>
      <c r="M184" s="1">
        <v>793</v>
      </c>
      <c r="N184" s="98"/>
      <c r="O184" s="1" t="s">
        <v>551</v>
      </c>
    </row>
    <row r="185" spans="1:15" x14ac:dyDescent="0.2">
      <c r="A185" s="4">
        <v>42248</v>
      </c>
      <c r="B185" s="121" t="s">
        <v>95</v>
      </c>
      <c r="C185" s="1">
        <v>326009</v>
      </c>
      <c r="D185" s="80">
        <f t="shared" si="72"/>
        <v>746</v>
      </c>
      <c r="E185" s="1">
        <v>78067</v>
      </c>
      <c r="F185" s="65">
        <f t="shared" si="73"/>
        <v>123</v>
      </c>
      <c r="G185" s="1">
        <v>72048</v>
      </c>
      <c r="H185" s="65">
        <f t="shared" si="74"/>
        <v>124</v>
      </c>
      <c r="I185" s="1">
        <v>1958</v>
      </c>
      <c r="J185" s="95">
        <f t="shared" si="75"/>
        <v>21</v>
      </c>
      <c r="K185" s="1">
        <v>92338</v>
      </c>
      <c r="L185" s="96">
        <f t="shared" si="76"/>
        <v>123</v>
      </c>
      <c r="M185" s="1">
        <v>1613</v>
      </c>
      <c r="N185" s="98">
        <f t="shared" si="77"/>
        <v>820</v>
      </c>
      <c r="O185" s="1"/>
    </row>
    <row r="186" spans="1:15" x14ac:dyDescent="0.2">
      <c r="A186" s="4">
        <v>42278</v>
      </c>
      <c r="B186" s="121" t="s">
        <v>96</v>
      </c>
      <c r="C186" s="1">
        <v>327500</v>
      </c>
      <c r="D186" s="80">
        <f t="shared" si="72"/>
        <v>1491</v>
      </c>
      <c r="E186" s="1">
        <v>78279</v>
      </c>
      <c r="F186" s="65">
        <f t="shared" si="73"/>
        <v>212</v>
      </c>
      <c r="G186" s="1">
        <v>72259</v>
      </c>
      <c r="H186" s="65">
        <f t="shared" si="74"/>
        <v>211</v>
      </c>
      <c r="I186" s="1">
        <v>2012</v>
      </c>
      <c r="J186" s="95">
        <f t="shared" si="75"/>
        <v>54</v>
      </c>
      <c r="K186" s="1">
        <v>92626</v>
      </c>
      <c r="L186" s="96">
        <f t="shared" si="76"/>
        <v>288</v>
      </c>
      <c r="M186" s="1">
        <v>3924</v>
      </c>
      <c r="N186" s="98">
        <f t="shared" si="77"/>
        <v>2311</v>
      </c>
      <c r="O186" s="1"/>
    </row>
    <row r="187" spans="1:15" x14ac:dyDescent="0.2">
      <c r="A187" s="4">
        <v>42310</v>
      </c>
      <c r="B187" s="121" t="s">
        <v>97</v>
      </c>
      <c r="C187" s="1">
        <v>329563</v>
      </c>
      <c r="D187" s="80">
        <f t="shared" si="72"/>
        <v>2063</v>
      </c>
      <c r="E187" s="1">
        <v>78587</v>
      </c>
      <c r="F187" s="65">
        <f t="shared" si="73"/>
        <v>308</v>
      </c>
      <c r="G187" s="1">
        <v>72565</v>
      </c>
      <c r="H187" s="65">
        <f t="shared" si="74"/>
        <v>306</v>
      </c>
      <c r="I187" s="1">
        <v>2067</v>
      </c>
      <c r="J187" s="95">
        <f t="shared" si="75"/>
        <v>55</v>
      </c>
      <c r="K187" s="1">
        <v>93427</v>
      </c>
      <c r="L187" s="96">
        <f t="shared" si="76"/>
        <v>801</v>
      </c>
      <c r="M187" s="1">
        <v>10992</v>
      </c>
      <c r="N187" s="309">
        <f t="shared" si="77"/>
        <v>7068</v>
      </c>
      <c r="O187" s="1"/>
    </row>
    <row r="188" spans="1:15" x14ac:dyDescent="0.2">
      <c r="A188" s="4">
        <v>42335</v>
      </c>
      <c r="B188" s="120" t="s">
        <v>98</v>
      </c>
      <c r="C188" s="1">
        <v>331258</v>
      </c>
      <c r="D188" s="80">
        <f t="shared" si="72"/>
        <v>1695</v>
      </c>
      <c r="E188" s="1">
        <v>78821</v>
      </c>
      <c r="F188" s="65">
        <f t="shared" si="73"/>
        <v>234</v>
      </c>
      <c r="G188" s="1">
        <v>72817</v>
      </c>
      <c r="H188" s="65">
        <f t="shared" si="74"/>
        <v>252</v>
      </c>
      <c r="I188" s="1">
        <v>2114</v>
      </c>
      <c r="J188" s="95">
        <f t="shared" si="75"/>
        <v>47</v>
      </c>
      <c r="K188" s="1">
        <v>94283</v>
      </c>
      <c r="L188" s="96">
        <f t="shared" si="76"/>
        <v>856</v>
      </c>
      <c r="M188" s="1">
        <v>18673</v>
      </c>
      <c r="N188" s="98">
        <f t="shared" si="77"/>
        <v>7681</v>
      </c>
      <c r="O188" s="1"/>
    </row>
    <row r="189" spans="1:15" x14ac:dyDescent="0.2">
      <c r="A189" s="4">
        <v>42376</v>
      </c>
      <c r="B189" s="120" t="s">
        <v>99</v>
      </c>
      <c r="C189" s="1">
        <v>333762</v>
      </c>
      <c r="D189" s="80">
        <f t="shared" si="72"/>
        <v>2504</v>
      </c>
      <c r="E189" s="1">
        <v>79095</v>
      </c>
      <c r="F189" s="65">
        <f t="shared" si="73"/>
        <v>274</v>
      </c>
      <c r="G189" s="1">
        <v>73105</v>
      </c>
      <c r="H189" s="65">
        <f t="shared" si="74"/>
        <v>288</v>
      </c>
      <c r="I189" s="1">
        <v>2163</v>
      </c>
      <c r="J189" s="95">
        <f t="shared" si="75"/>
        <v>49</v>
      </c>
      <c r="K189" s="1">
        <v>96085</v>
      </c>
      <c r="L189" s="96">
        <f t="shared" si="76"/>
        <v>1802</v>
      </c>
      <c r="M189" s="1">
        <v>35261</v>
      </c>
      <c r="N189" s="98">
        <f t="shared" si="77"/>
        <v>16588</v>
      </c>
      <c r="O189" s="1"/>
    </row>
    <row r="190" spans="1:15" x14ac:dyDescent="0.2">
      <c r="A190" s="88">
        <v>2015</v>
      </c>
      <c r="B190" s="125" t="s">
        <v>61</v>
      </c>
      <c r="C190" s="84">
        <f>SUM(D178:D189)</f>
        <v>19977</v>
      </c>
      <c r="D190" s="81"/>
      <c r="E190" s="139">
        <f>SUM(F178:F189)</f>
        <v>2454</v>
      </c>
      <c r="F190" s="81"/>
      <c r="G190" s="139">
        <f>SUM(H178:H189)</f>
        <v>3634</v>
      </c>
      <c r="H190" s="81"/>
      <c r="I190" s="113">
        <f>SUM(J178:J189)</f>
        <v>596</v>
      </c>
      <c r="J190" s="112" t="s">
        <v>70</v>
      </c>
      <c r="K190" s="114">
        <f>SUM(L178:L189)</f>
        <v>9674</v>
      </c>
      <c r="L190" s="114" t="s">
        <v>70</v>
      </c>
      <c r="M190" s="116">
        <f>SUM(N178:N189)</f>
        <v>85079</v>
      </c>
      <c r="N190" s="117" t="s">
        <v>134</v>
      </c>
      <c r="O190" s="1"/>
    </row>
    <row r="191" spans="1:15" x14ac:dyDescent="0.2">
      <c r="A191" s="4">
        <v>42401</v>
      </c>
      <c r="B191" s="120" t="s">
        <v>88</v>
      </c>
      <c r="C191" s="1">
        <v>335388</v>
      </c>
      <c r="D191" s="80">
        <f>(C191-C189)</f>
        <v>1626</v>
      </c>
      <c r="E191" s="1">
        <v>79295</v>
      </c>
      <c r="F191" s="74">
        <f>SUM(E191-E189)</f>
        <v>200</v>
      </c>
      <c r="G191" s="1">
        <v>73326</v>
      </c>
      <c r="H191" s="74">
        <f>SUM(G191-G189)</f>
        <v>221</v>
      </c>
      <c r="I191" s="1">
        <v>2205</v>
      </c>
      <c r="J191" s="95">
        <f>SUM(I191-I189)</f>
        <v>42</v>
      </c>
      <c r="K191" s="1">
        <v>97497</v>
      </c>
      <c r="L191" s="39">
        <f>SUM(K191-K189)</f>
        <v>1412</v>
      </c>
      <c r="M191" s="1">
        <v>48170</v>
      </c>
      <c r="N191" s="97">
        <f>SUM(M191-M189)</f>
        <v>12909</v>
      </c>
      <c r="O191" s="1"/>
    </row>
    <row r="192" spans="1:15" x14ac:dyDescent="0.2">
      <c r="A192" s="4">
        <v>42430</v>
      </c>
      <c r="B192" s="120" t="s">
        <v>89</v>
      </c>
      <c r="C192" s="1">
        <v>337373</v>
      </c>
      <c r="D192" s="80">
        <f t="shared" ref="D192:D202" si="78">(C192-C191)</f>
        <v>1985</v>
      </c>
      <c r="E192" s="1">
        <v>79568</v>
      </c>
      <c r="F192" s="65">
        <f t="shared" ref="F192:F202" si="79">(E192-E191)</f>
        <v>273</v>
      </c>
      <c r="G192" s="1">
        <v>73613</v>
      </c>
      <c r="H192" s="65">
        <f t="shared" ref="H192:H202" si="80">(G192-G191)</f>
        <v>287</v>
      </c>
      <c r="I192" s="1">
        <v>2261</v>
      </c>
      <c r="J192" s="95">
        <f t="shared" ref="J192:J202" si="81">SUM(I192-I191)</f>
        <v>56</v>
      </c>
      <c r="K192" s="1">
        <v>98881</v>
      </c>
      <c r="L192" s="96">
        <f t="shared" ref="L192:L202" si="82">(K192-K191)</f>
        <v>1384</v>
      </c>
      <c r="M192" s="1">
        <v>60720</v>
      </c>
      <c r="N192" s="98">
        <f t="shared" ref="N192:N197" si="83">(M192-M191)</f>
        <v>12550</v>
      </c>
      <c r="O192" s="1"/>
    </row>
    <row r="193" spans="1:15" x14ac:dyDescent="0.2">
      <c r="A193" s="4">
        <v>42464</v>
      </c>
      <c r="B193" s="120" t="s">
        <v>90</v>
      </c>
      <c r="C193" s="1">
        <v>338929</v>
      </c>
      <c r="D193" s="80">
        <f t="shared" si="78"/>
        <v>1556</v>
      </c>
      <c r="E193" s="1">
        <v>79753</v>
      </c>
      <c r="F193" s="65">
        <f t="shared" si="79"/>
        <v>185</v>
      </c>
      <c r="G193" s="1">
        <v>73835</v>
      </c>
      <c r="H193" s="65">
        <f t="shared" si="80"/>
        <v>222</v>
      </c>
      <c r="I193" s="1">
        <v>2306</v>
      </c>
      <c r="J193" s="95">
        <f t="shared" si="81"/>
        <v>45</v>
      </c>
      <c r="K193" s="1">
        <v>69</v>
      </c>
      <c r="L193" s="96">
        <v>69</v>
      </c>
      <c r="M193" s="1">
        <v>71475</v>
      </c>
      <c r="N193" s="98">
        <f t="shared" si="83"/>
        <v>10755</v>
      </c>
      <c r="O193" s="1"/>
    </row>
    <row r="194" spans="1:15" x14ac:dyDescent="0.2">
      <c r="A194" s="4">
        <v>42493</v>
      </c>
      <c r="B194" s="120" t="s">
        <v>91</v>
      </c>
      <c r="C194" s="1">
        <v>340417</v>
      </c>
      <c r="D194" s="80">
        <f t="shared" si="78"/>
        <v>1488</v>
      </c>
      <c r="E194" s="1">
        <v>79941</v>
      </c>
      <c r="F194" s="65">
        <f t="shared" si="79"/>
        <v>188</v>
      </c>
      <c r="G194" s="1">
        <v>74039</v>
      </c>
      <c r="H194" s="65">
        <f t="shared" si="80"/>
        <v>204</v>
      </c>
      <c r="I194" s="1">
        <v>2364</v>
      </c>
      <c r="J194" s="95">
        <f t="shared" si="81"/>
        <v>58</v>
      </c>
      <c r="K194" s="1">
        <v>696</v>
      </c>
      <c r="L194" s="96">
        <f t="shared" si="82"/>
        <v>627</v>
      </c>
      <c r="M194" s="1">
        <v>76947</v>
      </c>
      <c r="N194" s="98">
        <f t="shared" si="83"/>
        <v>5472</v>
      </c>
      <c r="O194" s="1"/>
    </row>
    <row r="195" spans="1:15" x14ac:dyDescent="0.2">
      <c r="A195" s="4">
        <v>42521</v>
      </c>
      <c r="B195" s="120" t="s">
        <v>92</v>
      </c>
      <c r="C195" s="1">
        <v>341517</v>
      </c>
      <c r="D195" s="80">
        <f t="shared" si="78"/>
        <v>1100</v>
      </c>
      <c r="E195" s="1">
        <v>80065</v>
      </c>
      <c r="F195" s="65">
        <f t="shared" si="79"/>
        <v>124</v>
      </c>
      <c r="G195" s="1">
        <v>74175</v>
      </c>
      <c r="H195" s="65">
        <f t="shared" si="80"/>
        <v>136</v>
      </c>
      <c r="I195" s="1">
        <v>2400</v>
      </c>
      <c r="J195" s="95">
        <f t="shared" si="81"/>
        <v>36</v>
      </c>
      <c r="K195" s="1">
        <v>934</v>
      </c>
      <c r="L195" s="96">
        <f t="shared" si="82"/>
        <v>238</v>
      </c>
      <c r="M195" s="1">
        <v>78846</v>
      </c>
      <c r="N195" s="98">
        <f t="shared" si="83"/>
        <v>1899</v>
      </c>
      <c r="O195" s="1"/>
    </row>
    <row r="196" spans="1:15" x14ac:dyDescent="0.2">
      <c r="A196" s="4">
        <v>42551</v>
      </c>
      <c r="B196" s="120" t="s">
        <v>93</v>
      </c>
      <c r="C196" s="1">
        <v>342994</v>
      </c>
      <c r="D196" s="80">
        <f t="shared" si="78"/>
        <v>1477</v>
      </c>
      <c r="E196" s="1">
        <v>80248</v>
      </c>
      <c r="F196" s="65">
        <f t="shared" si="79"/>
        <v>183</v>
      </c>
      <c r="G196" s="1">
        <v>74390</v>
      </c>
      <c r="H196" s="65">
        <f t="shared" si="80"/>
        <v>215</v>
      </c>
      <c r="I196" s="1">
        <v>2463</v>
      </c>
      <c r="J196" s="95">
        <f t="shared" si="81"/>
        <v>63</v>
      </c>
      <c r="K196" s="1">
        <v>1112</v>
      </c>
      <c r="L196" s="96">
        <f t="shared" si="82"/>
        <v>178</v>
      </c>
      <c r="M196" s="1">
        <v>80152</v>
      </c>
      <c r="N196" s="98">
        <f t="shared" si="83"/>
        <v>1306</v>
      </c>
      <c r="O196" s="1"/>
    </row>
    <row r="197" spans="1:15" x14ac:dyDescent="0.2">
      <c r="A197" s="4">
        <v>42579</v>
      </c>
      <c r="B197" s="121" t="s">
        <v>94</v>
      </c>
      <c r="C197" s="1">
        <v>344197</v>
      </c>
      <c r="D197" s="80">
        <f t="shared" si="78"/>
        <v>1203</v>
      </c>
      <c r="E197" s="1">
        <v>80372</v>
      </c>
      <c r="F197" s="65">
        <f t="shared" si="79"/>
        <v>124</v>
      </c>
      <c r="G197" s="1">
        <v>74565</v>
      </c>
      <c r="H197" s="65">
        <f t="shared" si="80"/>
        <v>175</v>
      </c>
      <c r="I197" s="1">
        <v>2520</v>
      </c>
      <c r="J197" s="95">
        <f t="shared" si="81"/>
        <v>57</v>
      </c>
      <c r="K197" s="1">
        <v>1266</v>
      </c>
      <c r="L197" s="96">
        <f t="shared" si="82"/>
        <v>154</v>
      </c>
      <c r="M197" s="1">
        <v>81284</v>
      </c>
      <c r="N197" s="98">
        <f t="shared" si="83"/>
        <v>1132</v>
      </c>
      <c r="O197" s="1"/>
    </row>
    <row r="198" spans="1:15" x14ac:dyDescent="0.2">
      <c r="A198" s="4">
        <v>42614</v>
      </c>
      <c r="B198" s="121" t="s">
        <v>95</v>
      </c>
      <c r="C198" s="1">
        <v>345282</v>
      </c>
      <c r="D198" s="80">
        <f t="shared" si="78"/>
        <v>1085</v>
      </c>
      <c r="E198" s="1">
        <v>80502</v>
      </c>
      <c r="F198" s="65">
        <f t="shared" si="79"/>
        <v>130</v>
      </c>
      <c r="G198" s="1">
        <v>74704</v>
      </c>
      <c r="H198" s="65">
        <f t="shared" si="80"/>
        <v>139</v>
      </c>
      <c r="I198" s="1">
        <v>2549</v>
      </c>
      <c r="J198" s="95">
        <f t="shared" si="81"/>
        <v>29</v>
      </c>
      <c r="K198" s="1">
        <v>1433</v>
      </c>
      <c r="L198" s="96">
        <f t="shared" si="82"/>
        <v>167</v>
      </c>
      <c r="M198" s="1">
        <v>82468</v>
      </c>
      <c r="N198" s="98">
        <f t="shared" ref="N198:N202" si="84">(M198-M197)</f>
        <v>1184</v>
      </c>
      <c r="O198" s="1"/>
    </row>
    <row r="199" spans="1:15" x14ac:dyDescent="0.2">
      <c r="A199" s="4">
        <v>42643</v>
      </c>
      <c r="B199" s="121" t="s">
        <v>96</v>
      </c>
      <c r="C199" s="1">
        <v>346650</v>
      </c>
      <c r="D199" s="80">
        <f t="shared" si="78"/>
        <v>1368</v>
      </c>
      <c r="E199" s="1">
        <v>80685</v>
      </c>
      <c r="F199" s="65">
        <f t="shared" si="79"/>
        <v>183</v>
      </c>
      <c r="G199" s="1">
        <v>74895</v>
      </c>
      <c r="H199" s="65">
        <f t="shared" si="80"/>
        <v>191</v>
      </c>
      <c r="I199" s="1">
        <v>2601</v>
      </c>
      <c r="J199" s="95">
        <f t="shared" si="81"/>
        <v>52</v>
      </c>
      <c r="K199" s="1">
        <v>1576</v>
      </c>
      <c r="L199" s="96">
        <f t="shared" si="82"/>
        <v>143</v>
      </c>
      <c r="M199" s="1">
        <v>83510</v>
      </c>
      <c r="N199" s="98">
        <f t="shared" si="84"/>
        <v>1042</v>
      </c>
      <c r="O199" s="1"/>
    </row>
    <row r="200" spans="1:15" x14ac:dyDescent="0.2">
      <c r="A200" s="4">
        <v>42674</v>
      </c>
      <c r="B200" s="121" t="s">
        <v>97</v>
      </c>
      <c r="C200" s="1">
        <v>348300</v>
      </c>
      <c r="D200" s="80">
        <f t="shared" si="78"/>
        <v>1650</v>
      </c>
      <c r="E200" s="1">
        <v>80915</v>
      </c>
      <c r="F200" s="65">
        <f t="shared" si="79"/>
        <v>230</v>
      </c>
      <c r="G200" s="1">
        <v>75134</v>
      </c>
      <c r="H200" s="65">
        <f t="shared" si="80"/>
        <v>239</v>
      </c>
      <c r="I200" s="1">
        <v>2649</v>
      </c>
      <c r="J200" s="95">
        <f t="shared" si="81"/>
        <v>48</v>
      </c>
      <c r="K200" s="1">
        <v>2285</v>
      </c>
      <c r="L200" s="96">
        <f t="shared" si="82"/>
        <v>709</v>
      </c>
      <c r="M200" s="1">
        <v>89736</v>
      </c>
      <c r="N200" s="309">
        <f t="shared" si="84"/>
        <v>6226</v>
      </c>
      <c r="O200" s="1"/>
    </row>
    <row r="201" spans="1:15" x14ac:dyDescent="0.2">
      <c r="A201" s="4">
        <v>42705</v>
      </c>
      <c r="B201" s="120" t="s">
        <v>98</v>
      </c>
      <c r="C201" s="1">
        <v>350280</v>
      </c>
      <c r="D201" s="80">
        <f t="shared" si="78"/>
        <v>1980</v>
      </c>
      <c r="E201" s="1">
        <v>81179</v>
      </c>
      <c r="F201" s="65">
        <f t="shared" si="79"/>
        <v>264</v>
      </c>
      <c r="G201" s="1">
        <v>75413</v>
      </c>
      <c r="H201" s="65">
        <f t="shared" si="80"/>
        <v>279</v>
      </c>
      <c r="I201" s="1">
        <v>2702</v>
      </c>
      <c r="J201" s="95">
        <f t="shared" si="81"/>
        <v>53</v>
      </c>
      <c r="K201" s="1">
        <v>3731</v>
      </c>
      <c r="L201" s="96">
        <f t="shared" si="82"/>
        <v>1446</v>
      </c>
      <c r="M201" s="1">
        <v>102890</v>
      </c>
      <c r="N201" s="98">
        <f t="shared" si="84"/>
        <v>13154</v>
      </c>
      <c r="O201" s="1"/>
    </row>
    <row r="202" spans="1:15" x14ac:dyDescent="0.2">
      <c r="A202" s="4">
        <v>42736</v>
      </c>
      <c r="B202" s="120" t="s">
        <v>99</v>
      </c>
      <c r="C202" s="1">
        <v>352113</v>
      </c>
      <c r="D202" s="80">
        <f t="shared" si="78"/>
        <v>1833</v>
      </c>
      <c r="E202" s="1">
        <v>81367</v>
      </c>
      <c r="F202" s="65">
        <f t="shared" si="79"/>
        <v>188</v>
      </c>
      <c r="G202" s="1">
        <v>75605</v>
      </c>
      <c r="H202" s="65">
        <f t="shared" si="80"/>
        <v>192</v>
      </c>
      <c r="I202" s="1">
        <v>2735</v>
      </c>
      <c r="J202" s="95">
        <f t="shared" si="81"/>
        <v>33</v>
      </c>
      <c r="K202" s="1">
        <v>5640</v>
      </c>
      <c r="L202" s="96">
        <f t="shared" si="82"/>
        <v>1909</v>
      </c>
      <c r="M202" s="1">
        <v>121024</v>
      </c>
      <c r="N202" s="98">
        <f t="shared" si="84"/>
        <v>18134</v>
      </c>
      <c r="O202" s="1"/>
    </row>
    <row r="203" spans="1:15" x14ac:dyDescent="0.2">
      <c r="A203" s="88">
        <v>2016</v>
      </c>
      <c r="B203" s="125" t="s">
        <v>61</v>
      </c>
      <c r="C203" s="84">
        <f>SUM(D191:D202)</f>
        <v>18351</v>
      </c>
      <c r="D203" s="81"/>
      <c r="E203" s="139">
        <f>SUM(F191:F202)</f>
        <v>2272</v>
      </c>
      <c r="F203" s="81"/>
      <c r="G203" s="139">
        <f>SUM(H191:H202)</f>
        <v>2500</v>
      </c>
      <c r="H203" s="81"/>
      <c r="I203" s="113">
        <f>SUM(J191:J202)</f>
        <v>572</v>
      </c>
      <c r="J203" s="112" t="s">
        <v>70</v>
      </c>
      <c r="K203" s="114">
        <f>SUM(L191:L202)</f>
        <v>8436</v>
      </c>
      <c r="L203" s="114" t="s">
        <v>70</v>
      </c>
      <c r="M203" s="116">
        <f>SUM(N191:N202)</f>
        <v>85763</v>
      </c>
      <c r="N203" s="117" t="s">
        <v>134</v>
      </c>
      <c r="O203" s="1"/>
    </row>
    <row r="204" spans="1:15" x14ac:dyDescent="0.2">
      <c r="A204" s="4">
        <v>42766</v>
      </c>
      <c r="B204" s="120" t="s">
        <v>88</v>
      </c>
      <c r="C204" s="1">
        <v>353975</v>
      </c>
      <c r="D204" s="80">
        <f>(C204-C202)</f>
        <v>1862</v>
      </c>
      <c r="E204" s="1">
        <v>81594</v>
      </c>
      <c r="F204" s="74">
        <f>SUM(E204-E202)</f>
        <v>227</v>
      </c>
      <c r="G204" s="1">
        <v>75840</v>
      </c>
      <c r="H204" s="74">
        <f>SUM(G204-G202)</f>
        <v>235</v>
      </c>
      <c r="I204" s="1">
        <v>2779</v>
      </c>
      <c r="J204" s="95">
        <f>SUM(I204-I202)</f>
        <v>44</v>
      </c>
      <c r="K204" s="1">
        <v>8014</v>
      </c>
      <c r="L204" s="39">
        <f>SUM(K204-K202)</f>
        <v>2374</v>
      </c>
      <c r="M204" s="1">
        <v>143357</v>
      </c>
      <c r="N204" s="97">
        <f>SUM(M204-M202)</f>
        <v>22333</v>
      </c>
      <c r="O204" s="1"/>
    </row>
    <row r="205" spans="1:15" x14ac:dyDescent="0.2">
      <c r="A205" s="4">
        <v>42794</v>
      </c>
      <c r="B205" s="120" t="s">
        <v>89</v>
      </c>
      <c r="C205" s="1">
        <v>355631</v>
      </c>
      <c r="D205" s="80">
        <f t="shared" ref="D205:D215" si="85">(C205-C204)</f>
        <v>1656</v>
      </c>
      <c r="E205" s="1">
        <v>81805</v>
      </c>
      <c r="F205" s="65">
        <f t="shared" ref="F205:F215" si="86">(E205-E204)</f>
        <v>211</v>
      </c>
      <c r="G205" s="1">
        <v>76053</v>
      </c>
      <c r="H205" s="65">
        <f t="shared" ref="H205:H215" si="87">(G205-G204)</f>
        <v>213</v>
      </c>
      <c r="I205" s="1">
        <v>2826</v>
      </c>
      <c r="J205" s="95">
        <f t="shared" ref="J205:J215" si="88">SUM(I205-I204)</f>
        <v>47</v>
      </c>
      <c r="K205" s="1">
        <v>9356</v>
      </c>
      <c r="L205" s="96">
        <f t="shared" ref="L205:L215" si="89">(K205-K204)</f>
        <v>1342</v>
      </c>
      <c r="M205" s="1">
        <v>155864</v>
      </c>
      <c r="N205" s="98">
        <f t="shared" ref="N205:N215" si="90">(M205-M204)</f>
        <v>12507</v>
      </c>
      <c r="O205" s="1"/>
    </row>
    <row r="206" spans="1:15" x14ac:dyDescent="0.2">
      <c r="A206" s="4">
        <v>42825</v>
      </c>
      <c r="B206" s="120" t="s">
        <v>90</v>
      </c>
      <c r="C206" s="1">
        <v>357317</v>
      </c>
      <c r="D206" s="80">
        <f t="shared" si="85"/>
        <v>1686</v>
      </c>
      <c r="E206" s="1">
        <v>82019</v>
      </c>
      <c r="F206" s="65">
        <f t="shared" si="86"/>
        <v>214</v>
      </c>
      <c r="G206" s="1">
        <v>76295</v>
      </c>
      <c r="H206" s="65">
        <f t="shared" si="87"/>
        <v>242</v>
      </c>
      <c r="I206" s="1">
        <v>2883</v>
      </c>
      <c r="J206" s="95">
        <f t="shared" si="88"/>
        <v>57</v>
      </c>
      <c r="K206" s="1">
        <v>10342</v>
      </c>
      <c r="L206" s="96">
        <f t="shared" si="89"/>
        <v>986</v>
      </c>
      <c r="M206" s="1">
        <v>164870</v>
      </c>
      <c r="N206" s="98">
        <f t="shared" si="90"/>
        <v>9006</v>
      </c>
      <c r="O206" s="1"/>
    </row>
    <row r="207" spans="1:15" x14ac:dyDescent="0.2">
      <c r="A207" s="4">
        <v>42853</v>
      </c>
      <c r="B207" s="120" t="s">
        <v>91</v>
      </c>
      <c r="C207" s="1">
        <v>358519</v>
      </c>
      <c r="D207" s="80">
        <f t="shared" si="85"/>
        <v>1202</v>
      </c>
      <c r="E207" s="1">
        <v>82164</v>
      </c>
      <c r="F207" s="65">
        <f t="shared" si="86"/>
        <v>145</v>
      </c>
      <c r="G207" s="1">
        <v>76444</v>
      </c>
      <c r="H207" s="65">
        <f t="shared" si="87"/>
        <v>149</v>
      </c>
      <c r="I207" s="1">
        <v>2920</v>
      </c>
      <c r="J207" s="95">
        <f t="shared" si="88"/>
        <v>37</v>
      </c>
      <c r="K207" s="1">
        <v>10942</v>
      </c>
      <c r="L207" s="96">
        <f t="shared" si="89"/>
        <v>600</v>
      </c>
      <c r="M207" s="1">
        <v>170239</v>
      </c>
      <c r="N207" s="98">
        <f t="shared" si="90"/>
        <v>5369</v>
      </c>
      <c r="O207" s="1"/>
    </row>
    <row r="208" spans="1:15" x14ac:dyDescent="0.2">
      <c r="A208" s="4">
        <v>42886</v>
      </c>
      <c r="B208" s="120" t="s">
        <v>92</v>
      </c>
      <c r="C208" s="1">
        <v>359949</v>
      </c>
      <c r="D208" s="80">
        <f t="shared" si="85"/>
        <v>1430</v>
      </c>
      <c r="E208" s="1">
        <v>82336</v>
      </c>
      <c r="F208" s="65">
        <f t="shared" si="86"/>
        <v>172</v>
      </c>
      <c r="G208" s="1">
        <v>76626</v>
      </c>
      <c r="H208" s="65">
        <f t="shared" si="87"/>
        <v>182</v>
      </c>
      <c r="I208" s="1">
        <v>2978</v>
      </c>
      <c r="J208" s="95">
        <f t="shared" si="88"/>
        <v>58</v>
      </c>
      <c r="K208" s="1">
        <v>11422</v>
      </c>
      <c r="L208" s="96">
        <f t="shared" si="89"/>
        <v>480</v>
      </c>
      <c r="M208" s="1">
        <v>174376</v>
      </c>
      <c r="N208" s="98">
        <f t="shared" si="90"/>
        <v>4137</v>
      </c>
      <c r="O208" s="1"/>
    </row>
    <row r="209" spans="1:15" x14ac:dyDescent="0.2">
      <c r="A209" s="4">
        <v>42916</v>
      </c>
      <c r="B209" s="120" t="s">
        <v>93</v>
      </c>
      <c r="C209" s="1">
        <v>360986</v>
      </c>
      <c r="D209" s="80">
        <f t="shared" si="85"/>
        <v>1037</v>
      </c>
      <c r="E209" s="1">
        <v>82458</v>
      </c>
      <c r="F209" s="65">
        <f t="shared" si="86"/>
        <v>122</v>
      </c>
      <c r="G209" s="1"/>
      <c r="H209" s="65"/>
      <c r="I209" s="1">
        <v>3028</v>
      </c>
      <c r="J209" s="95">
        <f t="shared" si="88"/>
        <v>50</v>
      </c>
      <c r="K209" s="1">
        <v>11585</v>
      </c>
      <c r="L209" s="96">
        <f t="shared" si="89"/>
        <v>163</v>
      </c>
      <c r="M209" s="1">
        <v>175574</v>
      </c>
      <c r="N209" s="98">
        <f t="shared" si="90"/>
        <v>1198</v>
      </c>
      <c r="O209" s="1"/>
    </row>
    <row r="210" spans="1:15" x14ac:dyDescent="0.2">
      <c r="A210" s="4">
        <v>42947</v>
      </c>
      <c r="B210" s="121" t="s">
        <v>94</v>
      </c>
      <c r="C210" s="1">
        <v>362242</v>
      </c>
      <c r="D210" s="80">
        <f t="shared" si="85"/>
        <v>1256</v>
      </c>
      <c r="E210" s="1">
        <v>82590</v>
      </c>
      <c r="F210" s="65">
        <f t="shared" si="86"/>
        <v>132</v>
      </c>
      <c r="G210" s="1">
        <v>76922</v>
      </c>
      <c r="H210" s="65">
        <f>(G210-G208)</f>
        <v>296</v>
      </c>
      <c r="I210" s="1">
        <v>3091</v>
      </c>
      <c r="J210" s="95">
        <f t="shared" si="88"/>
        <v>63</v>
      </c>
      <c r="K210" s="1">
        <v>11764</v>
      </c>
      <c r="L210" s="96">
        <f t="shared" si="89"/>
        <v>179</v>
      </c>
      <c r="M210" s="1">
        <v>176906</v>
      </c>
      <c r="N210" s="98">
        <f t="shared" si="90"/>
        <v>1332</v>
      </c>
      <c r="O210" s="1"/>
    </row>
    <row r="211" spans="1:15" x14ac:dyDescent="0.2">
      <c r="A211" s="4">
        <v>42978</v>
      </c>
      <c r="B211" s="121" t="s">
        <v>95</v>
      </c>
      <c r="C211" s="1">
        <v>362943</v>
      </c>
      <c r="D211" s="80">
        <f t="shared" si="85"/>
        <v>701</v>
      </c>
      <c r="E211" s="1">
        <v>82671</v>
      </c>
      <c r="F211" s="65">
        <f t="shared" si="86"/>
        <v>81</v>
      </c>
      <c r="G211" s="1">
        <v>77011</v>
      </c>
      <c r="H211" s="65">
        <f t="shared" si="87"/>
        <v>89</v>
      </c>
      <c r="I211" s="1">
        <v>3115</v>
      </c>
      <c r="J211" s="95">
        <f t="shared" si="88"/>
        <v>24</v>
      </c>
      <c r="K211" s="1">
        <v>11917</v>
      </c>
      <c r="L211" s="96">
        <f t="shared" si="89"/>
        <v>153</v>
      </c>
      <c r="M211" s="1">
        <v>177991</v>
      </c>
      <c r="N211" s="98">
        <f t="shared" si="90"/>
        <v>1085</v>
      </c>
      <c r="O211" s="1"/>
    </row>
    <row r="212" spans="1:15" x14ac:dyDescent="0.2">
      <c r="A212" s="4">
        <v>43012</v>
      </c>
      <c r="B212" s="121" t="s">
        <v>96</v>
      </c>
      <c r="C212" s="1">
        <v>364688</v>
      </c>
      <c r="D212" s="80">
        <f t="shared" si="85"/>
        <v>1745</v>
      </c>
      <c r="E212" s="1">
        <v>82900</v>
      </c>
      <c r="F212" s="65">
        <f t="shared" si="86"/>
        <v>229</v>
      </c>
      <c r="G212" s="1">
        <v>77176</v>
      </c>
      <c r="H212" s="65">
        <f t="shared" si="87"/>
        <v>165</v>
      </c>
      <c r="I212" s="1">
        <v>3177</v>
      </c>
      <c r="J212" s="95">
        <f t="shared" si="88"/>
        <v>62</v>
      </c>
      <c r="K212" s="1">
        <v>12366</v>
      </c>
      <c r="L212" s="96">
        <f t="shared" si="89"/>
        <v>449</v>
      </c>
      <c r="M212" s="1">
        <v>181835</v>
      </c>
      <c r="N212" s="98">
        <f t="shared" si="90"/>
        <v>3844</v>
      </c>
      <c r="O212" s="1"/>
    </row>
    <row r="213" spans="1:15" x14ac:dyDescent="0.2">
      <c r="A213" s="4">
        <v>43038</v>
      </c>
      <c r="B213" s="121" t="s">
        <v>97</v>
      </c>
      <c r="C213" s="1">
        <v>366345</v>
      </c>
      <c r="D213" s="80">
        <f t="shared" si="85"/>
        <v>1657</v>
      </c>
      <c r="E213" s="1">
        <v>83131</v>
      </c>
      <c r="F213" s="65">
        <f t="shared" si="86"/>
        <v>231</v>
      </c>
      <c r="G213" s="1">
        <v>77369</v>
      </c>
      <c r="H213" s="65">
        <f t="shared" si="87"/>
        <v>193</v>
      </c>
      <c r="I213" s="1">
        <v>3225</v>
      </c>
      <c r="J213" s="95">
        <f t="shared" si="88"/>
        <v>48</v>
      </c>
      <c r="K213" s="1">
        <v>12924</v>
      </c>
      <c r="L213" s="96">
        <f t="shared" si="89"/>
        <v>558</v>
      </c>
      <c r="M213" s="1">
        <v>186777</v>
      </c>
      <c r="N213" s="309">
        <f t="shared" si="90"/>
        <v>4942</v>
      </c>
      <c r="O213" s="1"/>
    </row>
    <row r="214" spans="1:15" x14ac:dyDescent="0.2">
      <c r="A214" s="4">
        <v>43070</v>
      </c>
      <c r="B214" s="120" t="s">
        <v>98</v>
      </c>
      <c r="C214" s="1">
        <v>368436</v>
      </c>
      <c r="D214" s="80">
        <f t="shared" si="85"/>
        <v>2091</v>
      </c>
      <c r="E214" s="1">
        <v>83435</v>
      </c>
      <c r="F214" s="65">
        <f t="shared" si="86"/>
        <v>304</v>
      </c>
      <c r="G214" s="1">
        <v>77626</v>
      </c>
      <c r="H214" s="65">
        <f t="shared" si="87"/>
        <v>257</v>
      </c>
      <c r="I214" s="1">
        <v>3284</v>
      </c>
      <c r="J214" s="95">
        <f t="shared" si="88"/>
        <v>59</v>
      </c>
      <c r="K214" s="1">
        <v>14255</v>
      </c>
      <c r="L214" s="96">
        <f t="shared" si="89"/>
        <v>1331</v>
      </c>
      <c r="M214" s="1">
        <v>199016</v>
      </c>
      <c r="N214" s="98">
        <f t="shared" si="90"/>
        <v>12239</v>
      </c>
      <c r="O214" s="1"/>
    </row>
    <row r="215" spans="1:15" x14ac:dyDescent="0.2">
      <c r="A215" s="4">
        <v>43102</v>
      </c>
      <c r="B215" s="120" t="s">
        <v>99</v>
      </c>
      <c r="C215" s="1">
        <v>370443</v>
      </c>
      <c r="D215" s="80">
        <f t="shared" si="85"/>
        <v>2007</v>
      </c>
      <c r="E215" s="1">
        <v>83634</v>
      </c>
      <c r="F215" s="65">
        <f t="shared" si="86"/>
        <v>199</v>
      </c>
      <c r="G215" s="1">
        <v>77824</v>
      </c>
      <c r="H215" s="65">
        <f t="shared" si="87"/>
        <v>198</v>
      </c>
      <c r="I215" s="1">
        <v>3323</v>
      </c>
      <c r="J215" s="95">
        <f t="shared" si="88"/>
        <v>39</v>
      </c>
      <c r="K215" s="1">
        <v>15795</v>
      </c>
      <c r="L215" s="96">
        <f t="shared" si="89"/>
        <v>1540</v>
      </c>
      <c r="M215" s="1">
        <v>213369</v>
      </c>
      <c r="N215" s="98">
        <f t="shared" si="90"/>
        <v>14353</v>
      </c>
      <c r="O215" s="1"/>
    </row>
    <row r="216" spans="1:15" x14ac:dyDescent="0.2">
      <c r="A216" s="88">
        <v>2017</v>
      </c>
      <c r="B216" s="125" t="s">
        <v>61</v>
      </c>
      <c r="C216" s="84">
        <f>SUM(D204:D215)</f>
        <v>18330</v>
      </c>
      <c r="D216" s="81"/>
      <c r="E216" s="139">
        <f>SUM(F204:F215)</f>
        <v>2267</v>
      </c>
      <c r="F216" s="81"/>
      <c r="G216" s="139">
        <f>SUM(H204:H215)</f>
        <v>2219</v>
      </c>
      <c r="H216" s="81"/>
      <c r="I216" s="113">
        <f>SUM(J204:J215)</f>
        <v>588</v>
      </c>
      <c r="J216" s="112" t="s">
        <v>70</v>
      </c>
      <c r="K216" s="114">
        <f>SUM(L204:L215)</f>
        <v>10155</v>
      </c>
      <c r="L216" s="114" t="s">
        <v>70</v>
      </c>
      <c r="M216" s="116">
        <f>SUM(N204:N215)</f>
        <v>92345</v>
      </c>
      <c r="N216" s="117" t="s">
        <v>134</v>
      </c>
      <c r="O216" s="1"/>
    </row>
    <row r="217" spans="1:15" x14ac:dyDescent="0.2">
      <c r="A217" s="4">
        <v>43132</v>
      </c>
      <c r="B217" s="120" t="s">
        <v>88</v>
      </c>
      <c r="C217" s="1">
        <v>372387</v>
      </c>
      <c r="D217" s="80">
        <f>(C217-C215)</f>
        <v>1944</v>
      </c>
      <c r="E217" s="1">
        <v>83865</v>
      </c>
      <c r="F217" s="74">
        <f>SUM(E217-E215)</f>
        <v>231</v>
      </c>
      <c r="G217" s="1">
        <v>78068</v>
      </c>
      <c r="H217" s="74">
        <f>SUM(G217-G215)</f>
        <v>244</v>
      </c>
      <c r="I217" s="1">
        <v>3370</v>
      </c>
      <c r="J217" s="95">
        <f>SUM(I217-I215)</f>
        <v>47</v>
      </c>
      <c r="K217" s="1">
        <v>17324</v>
      </c>
      <c r="L217" s="39">
        <f>SUM(K217-K215)</f>
        <v>1529</v>
      </c>
      <c r="M217" s="1">
        <v>227629</v>
      </c>
      <c r="N217" s="97">
        <f>SUM(M217-M215)</f>
        <v>14260</v>
      </c>
      <c r="O217" s="1" t="s">
        <v>645</v>
      </c>
    </row>
    <row r="218" spans="1:15" x14ac:dyDescent="0.2">
      <c r="A218" s="4">
        <v>43160</v>
      </c>
      <c r="B218" s="120" t="s">
        <v>89</v>
      </c>
      <c r="C218" s="1">
        <v>374071</v>
      </c>
      <c r="D218" s="80">
        <f t="shared" ref="D218:D228" si="91">(C218-C217)</f>
        <v>1684</v>
      </c>
      <c r="E218" s="1">
        <v>84065</v>
      </c>
      <c r="F218" s="65">
        <f t="shared" ref="F218:F228" si="92">(E218-E217)</f>
        <v>200</v>
      </c>
      <c r="G218" s="1">
        <v>78270</v>
      </c>
      <c r="H218" s="65">
        <f t="shared" ref="H218:H228" si="93">(G218-G217)</f>
        <v>202</v>
      </c>
      <c r="I218" s="1">
        <v>341</v>
      </c>
      <c r="J218" s="95">
        <f t="shared" ref="J218:J228" si="94">SUM(I218-I217)</f>
        <v>-3029</v>
      </c>
      <c r="K218" s="1">
        <v>19175</v>
      </c>
      <c r="L218" s="96">
        <f t="shared" ref="L218:L228" si="95">(K218-K217)</f>
        <v>1851</v>
      </c>
      <c r="M218" s="1">
        <v>244871</v>
      </c>
      <c r="N218" s="98">
        <f t="shared" ref="N218:N228" si="96">(M218-M217)</f>
        <v>17242</v>
      </c>
      <c r="O218" s="1" t="s">
        <v>645</v>
      </c>
    </row>
    <row r="219" spans="1:15" x14ac:dyDescent="0.2">
      <c r="A219" s="4"/>
      <c r="B219" s="120" t="s">
        <v>90</v>
      </c>
      <c r="C219" s="1"/>
      <c r="D219" s="80">
        <f t="shared" si="91"/>
        <v>-374071</v>
      </c>
      <c r="E219" s="1"/>
      <c r="F219" s="65">
        <f t="shared" si="92"/>
        <v>-84065</v>
      </c>
      <c r="G219" s="1"/>
      <c r="H219" s="65">
        <f t="shared" si="93"/>
        <v>-78270</v>
      </c>
      <c r="I219" s="1"/>
      <c r="J219" s="95">
        <f t="shared" si="94"/>
        <v>-341</v>
      </c>
      <c r="K219" s="1"/>
      <c r="L219" s="96">
        <f t="shared" si="95"/>
        <v>-19175</v>
      </c>
      <c r="M219" s="1"/>
      <c r="N219" s="98">
        <f t="shared" si="96"/>
        <v>-244871</v>
      </c>
      <c r="O219" s="1"/>
    </row>
    <row r="220" spans="1:15" x14ac:dyDescent="0.2">
      <c r="A220" s="4"/>
      <c r="B220" s="120" t="s">
        <v>91</v>
      </c>
      <c r="C220" s="1"/>
      <c r="D220" s="80">
        <f t="shared" si="91"/>
        <v>0</v>
      </c>
      <c r="E220" s="1"/>
      <c r="F220" s="65">
        <f t="shared" si="92"/>
        <v>0</v>
      </c>
      <c r="G220" s="1"/>
      <c r="H220" s="65">
        <f t="shared" si="93"/>
        <v>0</v>
      </c>
      <c r="I220" s="1"/>
      <c r="J220" s="95">
        <f t="shared" si="94"/>
        <v>0</v>
      </c>
      <c r="K220" s="1"/>
      <c r="L220" s="96">
        <f t="shared" si="95"/>
        <v>0</v>
      </c>
      <c r="M220" s="1"/>
      <c r="N220" s="98">
        <f t="shared" si="96"/>
        <v>0</v>
      </c>
      <c r="O220" s="1"/>
    </row>
    <row r="221" spans="1:15" x14ac:dyDescent="0.2">
      <c r="A221" s="4"/>
      <c r="B221" s="120" t="s">
        <v>92</v>
      </c>
      <c r="C221" s="1"/>
      <c r="D221" s="80">
        <f t="shared" si="91"/>
        <v>0</v>
      </c>
      <c r="E221" s="1"/>
      <c r="F221" s="65">
        <f t="shared" si="92"/>
        <v>0</v>
      </c>
      <c r="G221" s="1"/>
      <c r="H221" s="65">
        <f t="shared" si="93"/>
        <v>0</v>
      </c>
      <c r="I221" s="1"/>
      <c r="J221" s="95">
        <f t="shared" si="94"/>
        <v>0</v>
      </c>
      <c r="K221" s="1"/>
      <c r="L221" s="96">
        <f t="shared" si="95"/>
        <v>0</v>
      </c>
      <c r="M221" s="1"/>
      <c r="N221" s="98">
        <f t="shared" si="96"/>
        <v>0</v>
      </c>
      <c r="O221" s="1"/>
    </row>
    <row r="222" spans="1:15" x14ac:dyDescent="0.2">
      <c r="A222" s="4"/>
      <c r="B222" s="120" t="s">
        <v>93</v>
      </c>
      <c r="C222" s="1"/>
      <c r="D222" s="80">
        <f t="shared" si="91"/>
        <v>0</v>
      </c>
      <c r="E222" s="1"/>
      <c r="F222" s="65">
        <f t="shared" si="92"/>
        <v>0</v>
      </c>
      <c r="G222" s="1"/>
      <c r="H222" s="65">
        <f t="shared" si="93"/>
        <v>0</v>
      </c>
      <c r="I222" s="1"/>
      <c r="J222" s="95">
        <f t="shared" si="94"/>
        <v>0</v>
      </c>
      <c r="K222" s="1"/>
      <c r="L222" s="96">
        <f t="shared" si="95"/>
        <v>0</v>
      </c>
      <c r="M222" s="1"/>
      <c r="N222" s="98">
        <f t="shared" si="96"/>
        <v>0</v>
      </c>
      <c r="O222" s="1"/>
    </row>
    <row r="223" spans="1:15" x14ac:dyDescent="0.2">
      <c r="A223" s="4"/>
      <c r="B223" s="121" t="s">
        <v>94</v>
      </c>
      <c r="C223" s="1"/>
      <c r="D223" s="80">
        <f t="shared" si="91"/>
        <v>0</v>
      </c>
      <c r="E223" s="1"/>
      <c r="F223" s="65">
        <f t="shared" si="92"/>
        <v>0</v>
      </c>
      <c r="G223" s="1"/>
      <c r="H223" s="65">
        <f t="shared" si="93"/>
        <v>0</v>
      </c>
      <c r="I223" s="1"/>
      <c r="J223" s="95">
        <f t="shared" si="94"/>
        <v>0</v>
      </c>
      <c r="K223" s="1"/>
      <c r="L223" s="96">
        <f t="shared" si="95"/>
        <v>0</v>
      </c>
      <c r="M223" s="1"/>
      <c r="N223" s="98">
        <f t="shared" si="96"/>
        <v>0</v>
      </c>
      <c r="O223" s="1"/>
    </row>
    <row r="224" spans="1:15" x14ac:dyDescent="0.2">
      <c r="A224" s="4"/>
      <c r="B224" s="121" t="s">
        <v>95</v>
      </c>
      <c r="C224" s="1"/>
      <c r="D224" s="80">
        <f t="shared" si="91"/>
        <v>0</v>
      </c>
      <c r="E224" s="1"/>
      <c r="F224" s="65">
        <f t="shared" si="92"/>
        <v>0</v>
      </c>
      <c r="G224" s="1"/>
      <c r="H224" s="65">
        <f t="shared" si="93"/>
        <v>0</v>
      </c>
      <c r="I224" s="1"/>
      <c r="J224" s="95">
        <f t="shared" si="94"/>
        <v>0</v>
      </c>
      <c r="K224" s="1"/>
      <c r="L224" s="96">
        <f t="shared" si="95"/>
        <v>0</v>
      </c>
      <c r="M224" s="1"/>
      <c r="N224" s="98">
        <f t="shared" si="96"/>
        <v>0</v>
      </c>
      <c r="O224" s="1"/>
    </row>
    <row r="225" spans="1:15" x14ac:dyDescent="0.2">
      <c r="A225" s="4"/>
      <c r="B225" s="121" t="s">
        <v>96</v>
      </c>
      <c r="C225" s="1"/>
      <c r="D225" s="80">
        <f t="shared" si="91"/>
        <v>0</v>
      </c>
      <c r="E225" s="1"/>
      <c r="F225" s="65">
        <f t="shared" si="92"/>
        <v>0</v>
      </c>
      <c r="G225" s="1"/>
      <c r="H225" s="65">
        <f t="shared" si="93"/>
        <v>0</v>
      </c>
      <c r="I225" s="1"/>
      <c r="J225" s="95">
        <f t="shared" si="94"/>
        <v>0</v>
      </c>
      <c r="K225" s="1"/>
      <c r="L225" s="96">
        <f t="shared" si="95"/>
        <v>0</v>
      </c>
      <c r="M225" s="1"/>
      <c r="N225" s="98">
        <f t="shared" si="96"/>
        <v>0</v>
      </c>
      <c r="O225" s="1"/>
    </row>
    <row r="226" spans="1:15" x14ac:dyDescent="0.2">
      <c r="A226" s="4"/>
      <c r="B226" s="121" t="s">
        <v>97</v>
      </c>
      <c r="C226" s="1"/>
      <c r="D226" s="80">
        <f t="shared" si="91"/>
        <v>0</v>
      </c>
      <c r="E226" s="1"/>
      <c r="F226" s="65">
        <f t="shared" si="92"/>
        <v>0</v>
      </c>
      <c r="G226" s="1"/>
      <c r="H226" s="65">
        <f t="shared" si="93"/>
        <v>0</v>
      </c>
      <c r="I226" s="1"/>
      <c r="J226" s="95">
        <f t="shared" si="94"/>
        <v>0</v>
      </c>
      <c r="K226" s="1"/>
      <c r="L226" s="96">
        <f t="shared" si="95"/>
        <v>0</v>
      </c>
      <c r="M226" s="1"/>
      <c r="N226" s="309">
        <f t="shared" si="96"/>
        <v>0</v>
      </c>
      <c r="O226" s="1"/>
    </row>
    <row r="227" spans="1:15" x14ac:dyDescent="0.2">
      <c r="A227" s="4"/>
      <c r="B227" s="120" t="s">
        <v>98</v>
      </c>
      <c r="C227" s="1"/>
      <c r="D227" s="80">
        <f t="shared" si="91"/>
        <v>0</v>
      </c>
      <c r="E227" s="1"/>
      <c r="F227" s="65">
        <f t="shared" si="92"/>
        <v>0</v>
      </c>
      <c r="G227" s="1"/>
      <c r="H227" s="65">
        <f t="shared" si="93"/>
        <v>0</v>
      </c>
      <c r="I227" s="1"/>
      <c r="J227" s="95">
        <f t="shared" si="94"/>
        <v>0</v>
      </c>
      <c r="K227" s="1"/>
      <c r="L227" s="96">
        <f t="shared" si="95"/>
        <v>0</v>
      </c>
      <c r="M227" s="1"/>
      <c r="N227" s="98">
        <f t="shared" si="96"/>
        <v>0</v>
      </c>
      <c r="O227" s="1"/>
    </row>
    <row r="228" spans="1:15" x14ac:dyDescent="0.2">
      <c r="A228" s="4"/>
      <c r="B228" s="120" t="s">
        <v>99</v>
      </c>
      <c r="C228" s="1"/>
      <c r="D228" s="80">
        <f t="shared" si="91"/>
        <v>0</v>
      </c>
      <c r="E228" s="1"/>
      <c r="F228" s="65">
        <f t="shared" si="92"/>
        <v>0</v>
      </c>
      <c r="G228" s="1"/>
      <c r="H228" s="65">
        <f t="shared" si="93"/>
        <v>0</v>
      </c>
      <c r="I228" s="1"/>
      <c r="J228" s="95">
        <f t="shared" si="94"/>
        <v>0</v>
      </c>
      <c r="K228" s="1"/>
      <c r="L228" s="96">
        <f t="shared" si="95"/>
        <v>0</v>
      </c>
      <c r="M228" s="1"/>
      <c r="N228" s="98">
        <f t="shared" si="96"/>
        <v>0</v>
      </c>
      <c r="O228" s="1"/>
    </row>
    <row r="229" spans="1:15" x14ac:dyDescent="0.2">
      <c r="A229" s="88">
        <v>2018</v>
      </c>
      <c r="B229" s="125" t="s">
        <v>61</v>
      </c>
      <c r="C229" s="84">
        <f>SUM(D217:D228)</f>
        <v>-370443</v>
      </c>
      <c r="D229" s="81"/>
      <c r="E229" s="139">
        <f>SUM(F217:F228)</f>
        <v>-83634</v>
      </c>
      <c r="F229" s="81"/>
      <c r="G229" s="139">
        <f>SUM(H217:H228)</f>
        <v>-77824</v>
      </c>
      <c r="H229" s="81"/>
      <c r="I229" s="113">
        <f>SUM(J217:J228)</f>
        <v>-3323</v>
      </c>
      <c r="J229" s="112" t="s">
        <v>70</v>
      </c>
      <c r="K229" s="114">
        <f>SUM(L217:L228)</f>
        <v>-15795</v>
      </c>
      <c r="L229" s="114" t="s">
        <v>70</v>
      </c>
      <c r="M229" s="116">
        <f>SUM(N217:N228)</f>
        <v>-213369</v>
      </c>
      <c r="N229" s="117" t="s">
        <v>134</v>
      </c>
      <c r="O229" s="1"/>
    </row>
    <row r="230" spans="1:15" x14ac:dyDescent="0.2">
      <c r="A230" s="4"/>
      <c r="B230" s="120" t="s">
        <v>88</v>
      </c>
      <c r="C230" s="1"/>
      <c r="D230" s="80">
        <f>(C230-C228)</f>
        <v>0</v>
      </c>
      <c r="E230" s="1"/>
      <c r="F230" s="74">
        <f>SUM(E230-E228)</f>
        <v>0</v>
      </c>
      <c r="G230" s="1"/>
      <c r="H230" s="74">
        <f>SUM(G230-G228)</f>
        <v>0</v>
      </c>
      <c r="I230" s="1"/>
      <c r="J230" s="95">
        <f>SUM(I230-I228)</f>
        <v>0</v>
      </c>
      <c r="K230" s="1"/>
      <c r="L230" s="39">
        <f>SUM(K230-K228)</f>
        <v>0</v>
      </c>
      <c r="M230" s="1"/>
      <c r="N230" s="97">
        <f>SUM(M230-M228)</f>
        <v>0</v>
      </c>
      <c r="O230" s="1"/>
    </row>
    <row r="231" spans="1:15" x14ac:dyDescent="0.2">
      <c r="A231" s="4"/>
      <c r="B231" s="120" t="s">
        <v>89</v>
      </c>
      <c r="C231" s="1"/>
      <c r="D231" s="80">
        <f t="shared" ref="D231:D241" si="97">(C231-C230)</f>
        <v>0</v>
      </c>
      <c r="E231" s="1"/>
      <c r="F231" s="65">
        <f t="shared" ref="F231:F241" si="98">(E231-E230)</f>
        <v>0</v>
      </c>
      <c r="G231" s="1"/>
      <c r="H231" s="65">
        <f t="shared" ref="H231:H241" si="99">(G231-G230)</f>
        <v>0</v>
      </c>
      <c r="I231" s="1"/>
      <c r="J231" s="95">
        <f t="shared" ref="J231:J241" si="100">SUM(I231-I230)</f>
        <v>0</v>
      </c>
      <c r="K231" s="1"/>
      <c r="L231" s="96">
        <f t="shared" ref="L231:L241" si="101">(K231-K230)</f>
        <v>0</v>
      </c>
      <c r="M231" s="1"/>
      <c r="N231" s="98">
        <f t="shared" ref="N231:N241" si="102">(M231-M230)</f>
        <v>0</v>
      </c>
      <c r="O231" s="1"/>
    </row>
    <row r="232" spans="1:15" x14ac:dyDescent="0.2">
      <c r="A232" s="4"/>
      <c r="B232" s="120" t="s">
        <v>90</v>
      </c>
      <c r="C232" s="1"/>
      <c r="D232" s="80">
        <f t="shared" si="97"/>
        <v>0</v>
      </c>
      <c r="E232" s="1"/>
      <c r="F232" s="65">
        <f t="shared" si="98"/>
        <v>0</v>
      </c>
      <c r="G232" s="1"/>
      <c r="H232" s="65">
        <f t="shared" si="99"/>
        <v>0</v>
      </c>
      <c r="I232" s="1"/>
      <c r="J232" s="95">
        <f t="shared" si="100"/>
        <v>0</v>
      </c>
      <c r="K232" s="1"/>
      <c r="L232" s="96">
        <f t="shared" si="101"/>
        <v>0</v>
      </c>
      <c r="M232" s="1"/>
      <c r="N232" s="98">
        <f t="shared" si="102"/>
        <v>0</v>
      </c>
      <c r="O232" s="1"/>
    </row>
    <row r="233" spans="1:15" x14ac:dyDescent="0.2">
      <c r="A233" s="4"/>
      <c r="B233" s="120" t="s">
        <v>91</v>
      </c>
      <c r="C233" s="1"/>
      <c r="D233" s="80">
        <f t="shared" si="97"/>
        <v>0</v>
      </c>
      <c r="E233" s="1"/>
      <c r="F233" s="65">
        <f t="shared" si="98"/>
        <v>0</v>
      </c>
      <c r="G233" s="1"/>
      <c r="H233" s="65">
        <f t="shared" si="99"/>
        <v>0</v>
      </c>
      <c r="I233" s="1"/>
      <c r="J233" s="95">
        <f t="shared" si="100"/>
        <v>0</v>
      </c>
      <c r="K233" s="1"/>
      <c r="L233" s="96">
        <f t="shared" si="101"/>
        <v>0</v>
      </c>
      <c r="M233" s="1"/>
      <c r="N233" s="98">
        <f t="shared" si="102"/>
        <v>0</v>
      </c>
      <c r="O233" s="1"/>
    </row>
    <row r="234" spans="1:15" x14ac:dyDescent="0.2">
      <c r="A234" s="4"/>
      <c r="B234" s="120" t="s">
        <v>92</v>
      </c>
      <c r="C234" s="1"/>
      <c r="D234" s="80">
        <f t="shared" si="97"/>
        <v>0</v>
      </c>
      <c r="E234" s="1"/>
      <c r="F234" s="65">
        <f t="shared" si="98"/>
        <v>0</v>
      </c>
      <c r="G234" s="1"/>
      <c r="H234" s="65">
        <f t="shared" si="99"/>
        <v>0</v>
      </c>
      <c r="I234" s="1"/>
      <c r="J234" s="95">
        <f t="shared" si="100"/>
        <v>0</v>
      </c>
      <c r="K234" s="1"/>
      <c r="L234" s="96">
        <f t="shared" si="101"/>
        <v>0</v>
      </c>
      <c r="M234" s="1"/>
      <c r="N234" s="98">
        <f t="shared" si="102"/>
        <v>0</v>
      </c>
      <c r="O234" s="1"/>
    </row>
    <row r="235" spans="1:15" x14ac:dyDescent="0.2">
      <c r="A235" s="4"/>
      <c r="B235" s="120" t="s">
        <v>93</v>
      </c>
      <c r="C235" s="1"/>
      <c r="D235" s="80">
        <f t="shared" si="97"/>
        <v>0</v>
      </c>
      <c r="E235" s="1"/>
      <c r="F235" s="65">
        <f t="shared" si="98"/>
        <v>0</v>
      </c>
      <c r="G235" s="1"/>
      <c r="H235" s="65">
        <f t="shared" si="99"/>
        <v>0</v>
      </c>
      <c r="I235" s="1"/>
      <c r="J235" s="95">
        <f t="shared" si="100"/>
        <v>0</v>
      </c>
      <c r="K235" s="1"/>
      <c r="L235" s="96">
        <f t="shared" si="101"/>
        <v>0</v>
      </c>
      <c r="M235" s="1"/>
      <c r="N235" s="98">
        <f t="shared" si="102"/>
        <v>0</v>
      </c>
      <c r="O235" s="1"/>
    </row>
    <row r="236" spans="1:15" x14ac:dyDescent="0.2">
      <c r="A236" s="4"/>
      <c r="B236" s="121" t="s">
        <v>94</v>
      </c>
      <c r="C236" s="1"/>
      <c r="D236" s="80">
        <f t="shared" si="97"/>
        <v>0</v>
      </c>
      <c r="E236" s="1"/>
      <c r="F236" s="65">
        <f t="shared" si="98"/>
        <v>0</v>
      </c>
      <c r="G236" s="1"/>
      <c r="H236" s="65">
        <f t="shared" si="99"/>
        <v>0</v>
      </c>
      <c r="I236" s="1"/>
      <c r="J236" s="95">
        <f t="shared" si="100"/>
        <v>0</v>
      </c>
      <c r="K236" s="1"/>
      <c r="L236" s="96">
        <f t="shared" si="101"/>
        <v>0</v>
      </c>
      <c r="M236" s="1"/>
      <c r="N236" s="98">
        <f t="shared" si="102"/>
        <v>0</v>
      </c>
      <c r="O236" s="1"/>
    </row>
    <row r="237" spans="1:15" x14ac:dyDescent="0.2">
      <c r="A237" s="4"/>
      <c r="B237" s="121" t="s">
        <v>95</v>
      </c>
      <c r="C237" s="1"/>
      <c r="D237" s="80">
        <f t="shared" si="97"/>
        <v>0</v>
      </c>
      <c r="E237" s="1"/>
      <c r="F237" s="65">
        <f t="shared" si="98"/>
        <v>0</v>
      </c>
      <c r="G237" s="1"/>
      <c r="H237" s="65">
        <f t="shared" si="99"/>
        <v>0</v>
      </c>
      <c r="I237" s="1"/>
      <c r="J237" s="95">
        <f t="shared" si="100"/>
        <v>0</v>
      </c>
      <c r="K237" s="1"/>
      <c r="L237" s="96">
        <f t="shared" si="101"/>
        <v>0</v>
      </c>
      <c r="M237" s="1"/>
      <c r="N237" s="98">
        <f t="shared" si="102"/>
        <v>0</v>
      </c>
      <c r="O237" s="1"/>
    </row>
    <row r="238" spans="1:15" x14ac:dyDescent="0.2">
      <c r="A238" s="4"/>
      <c r="B238" s="121" t="s">
        <v>96</v>
      </c>
      <c r="C238" s="1"/>
      <c r="D238" s="80">
        <f t="shared" si="97"/>
        <v>0</v>
      </c>
      <c r="E238" s="1"/>
      <c r="F238" s="65">
        <f t="shared" si="98"/>
        <v>0</v>
      </c>
      <c r="G238" s="1"/>
      <c r="H238" s="65">
        <f t="shared" si="99"/>
        <v>0</v>
      </c>
      <c r="I238" s="1"/>
      <c r="J238" s="95">
        <f t="shared" si="100"/>
        <v>0</v>
      </c>
      <c r="K238" s="1"/>
      <c r="L238" s="96">
        <f t="shared" si="101"/>
        <v>0</v>
      </c>
      <c r="M238" s="1"/>
      <c r="N238" s="98">
        <f t="shared" si="102"/>
        <v>0</v>
      </c>
      <c r="O238" s="1"/>
    </row>
    <row r="239" spans="1:15" x14ac:dyDescent="0.2">
      <c r="A239" s="4"/>
      <c r="B239" s="121" t="s">
        <v>97</v>
      </c>
      <c r="C239" s="1"/>
      <c r="D239" s="80">
        <f t="shared" si="97"/>
        <v>0</v>
      </c>
      <c r="E239" s="1"/>
      <c r="F239" s="65">
        <f t="shared" si="98"/>
        <v>0</v>
      </c>
      <c r="G239" s="1"/>
      <c r="H239" s="65">
        <f t="shared" si="99"/>
        <v>0</v>
      </c>
      <c r="I239" s="1"/>
      <c r="J239" s="95">
        <f t="shared" si="100"/>
        <v>0</v>
      </c>
      <c r="K239" s="1"/>
      <c r="L239" s="96">
        <f t="shared" si="101"/>
        <v>0</v>
      </c>
      <c r="M239" s="1"/>
      <c r="N239" s="309">
        <f t="shared" si="102"/>
        <v>0</v>
      </c>
      <c r="O239" s="1"/>
    </row>
    <row r="240" spans="1:15" x14ac:dyDescent="0.2">
      <c r="A240" s="4"/>
      <c r="B240" s="120" t="s">
        <v>98</v>
      </c>
      <c r="C240" s="1"/>
      <c r="D240" s="80">
        <f t="shared" si="97"/>
        <v>0</v>
      </c>
      <c r="E240" s="1"/>
      <c r="F240" s="65">
        <f t="shared" si="98"/>
        <v>0</v>
      </c>
      <c r="G240" s="1"/>
      <c r="H240" s="65">
        <f t="shared" si="99"/>
        <v>0</v>
      </c>
      <c r="I240" s="1"/>
      <c r="J240" s="95">
        <f t="shared" si="100"/>
        <v>0</v>
      </c>
      <c r="K240" s="1"/>
      <c r="L240" s="96">
        <f t="shared" si="101"/>
        <v>0</v>
      </c>
      <c r="M240" s="1"/>
      <c r="N240" s="98">
        <f t="shared" si="102"/>
        <v>0</v>
      </c>
      <c r="O240" s="1"/>
    </row>
    <row r="241" spans="1:15" x14ac:dyDescent="0.2">
      <c r="A241" s="4"/>
      <c r="B241" s="120" t="s">
        <v>99</v>
      </c>
      <c r="C241" s="1"/>
      <c r="D241" s="80">
        <f t="shared" si="97"/>
        <v>0</v>
      </c>
      <c r="E241" s="1"/>
      <c r="F241" s="65">
        <f t="shared" si="98"/>
        <v>0</v>
      </c>
      <c r="G241" s="1"/>
      <c r="H241" s="65">
        <f t="shared" si="99"/>
        <v>0</v>
      </c>
      <c r="I241" s="1"/>
      <c r="J241" s="95">
        <f t="shared" si="100"/>
        <v>0</v>
      </c>
      <c r="K241" s="1"/>
      <c r="L241" s="96">
        <f t="shared" si="101"/>
        <v>0</v>
      </c>
      <c r="M241" s="1"/>
      <c r="N241" s="98">
        <f t="shared" si="102"/>
        <v>0</v>
      </c>
      <c r="O241" s="1"/>
    </row>
    <row r="242" spans="1:15" x14ac:dyDescent="0.2">
      <c r="A242" s="88">
        <v>2019</v>
      </c>
      <c r="B242" s="125" t="s">
        <v>61</v>
      </c>
      <c r="C242" s="84">
        <f>SUM(D230:D241)</f>
        <v>0</v>
      </c>
      <c r="D242" s="81"/>
      <c r="E242" s="139">
        <f>SUM(F230:F241)</f>
        <v>0</v>
      </c>
      <c r="F242" s="81"/>
      <c r="G242" s="139">
        <f>SUM(H230:H241)</f>
        <v>0</v>
      </c>
      <c r="H242" s="81"/>
      <c r="I242" s="113">
        <f>SUM(J230:J241)</f>
        <v>0</v>
      </c>
      <c r="J242" s="112" t="s">
        <v>70</v>
      </c>
      <c r="K242" s="114">
        <f>SUM(L230:L241)</f>
        <v>0</v>
      </c>
      <c r="L242" s="114" t="s">
        <v>70</v>
      </c>
      <c r="M242" s="116">
        <f>SUM(N230:N241)</f>
        <v>0</v>
      </c>
      <c r="N242" s="117" t="s">
        <v>134</v>
      </c>
      <c r="O242" s="1"/>
    </row>
    <row r="243" spans="1:15" x14ac:dyDescent="0.2">
      <c r="A243" s="4"/>
      <c r="B243" s="120" t="s">
        <v>88</v>
      </c>
      <c r="C243" s="1"/>
      <c r="D243" s="80">
        <f>(C243-C241)</f>
        <v>0</v>
      </c>
      <c r="E243" s="1"/>
      <c r="F243" s="74">
        <f>SUM(E243-E241)</f>
        <v>0</v>
      </c>
      <c r="G243" s="1"/>
      <c r="H243" s="74">
        <f>SUM(G243-G241)</f>
        <v>0</v>
      </c>
      <c r="I243" s="1"/>
      <c r="J243" s="95">
        <f>SUM(I243-I241)</f>
        <v>0</v>
      </c>
      <c r="K243" s="1"/>
      <c r="L243" s="39">
        <f>SUM(K243-K241)</f>
        <v>0</v>
      </c>
      <c r="M243" s="1"/>
      <c r="N243" s="97">
        <f>SUM(M243-M241)</f>
        <v>0</v>
      </c>
      <c r="O243" s="1"/>
    </row>
    <row r="244" spans="1:15" x14ac:dyDescent="0.2">
      <c r="A244" s="4"/>
      <c r="B244" s="120" t="s">
        <v>89</v>
      </c>
      <c r="C244" s="1"/>
      <c r="D244" s="80">
        <f t="shared" ref="D244:D254" si="103">(C244-C243)</f>
        <v>0</v>
      </c>
      <c r="E244" s="1"/>
      <c r="F244" s="65">
        <f t="shared" ref="F244:F254" si="104">(E244-E243)</f>
        <v>0</v>
      </c>
      <c r="G244" s="1"/>
      <c r="H244" s="65">
        <f t="shared" ref="H244:H254" si="105">(G244-G243)</f>
        <v>0</v>
      </c>
      <c r="I244" s="1"/>
      <c r="J244" s="95">
        <f t="shared" ref="J244:J254" si="106">SUM(I244-I243)</f>
        <v>0</v>
      </c>
      <c r="K244" s="1"/>
      <c r="L244" s="96">
        <f t="shared" ref="L244:L254" si="107">(K244-K243)</f>
        <v>0</v>
      </c>
      <c r="M244" s="1"/>
      <c r="N244" s="98">
        <f t="shared" ref="N244:N254" si="108">(M244-M243)</f>
        <v>0</v>
      </c>
      <c r="O244" s="1"/>
    </row>
    <row r="245" spans="1:15" x14ac:dyDescent="0.2">
      <c r="A245" s="4"/>
      <c r="B245" s="120" t="s">
        <v>90</v>
      </c>
      <c r="C245" s="1"/>
      <c r="D245" s="80">
        <f t="shared" si="103"/>
        <v>0</v>
      </c>
      <c r="E245" s="1"/>
      <c r="F245" s="65">
        <f t="shared" si="104"/>
        <v>0</v>
      </c>
      <c r="G245" s="1"/>
      <c r="H245" s="65">
        <f t="shared" si="105"/>
        <v>0</v>
      </c>
      <c r="I245" s="1"/>
      <c r="J245" s="95">
        <f t="shared" si="106"/>
        <v>0</v>
      </c>
      <c r="K245" s="1"/>
      <c r="L245" s="96">
        <f t="shared" si="107"/>
        <v>0</v>
      </c>
      <c r="M245" s="1"/>
      <c r="N245" s="98">
        <f t="shared" si="108"/>
        <v>0</v>
      </c>
      <c r="O245" s="1"/>
    </row>
    <row r="246" spans="1:15" x14ac:dyDescent="0.2">
      <c r="A246" s="4"/>
      <c r="B246" s="120" t="s">
        <v>91</v>
      </c>
      <c r="C246" s="1"/>
      <c r="D246" s="80">
        <f t="shared" si="103"/>
        <v>0</v>
      </c>
      <c r="E246" s="1"/>
      <c r="F246" s="65">
        <f t="shared" si="104"/>
        <v>0</v>
      </c>
      <c r="G246" s="1"/>
      <c r="H246" s="65">
        <f t="shared" si="105"/>
        <v>0</v>
      </c>
      <c r="I246" s="1"/>
      <c r="J246" s="95">
        <f t="shared" si="106"/>
        <v>0</v>
      </c>
      <c r="K246" s="1"/>
      <c r="L246" s="96">
        <f t="shared" si="107"/>
        <v>0</v>
      </c>
      <c r="M246" s="1"/>
      <c r="N246" s="98">
        <f t="shared" si="108"/>
        <v>0</v>
      </c>
      <c r="O246" s="1"/>
    </row>
    <row r="247" spans="1:15" x14ac:dyDescent="0.2">
      <c r="A247" s="4"/>
      <c r="B247" s="120" t="s">
        <v>92</v>
      </c>
      <c r="C247" s="1"/>
      <c r="D247" s="80">
        <f t="shared" si="103"/>
        <v>0</v>
      </c>
      <c r="E247" s="1"/>
      <c r="F247" s="65">
        <f t="shared" si="104"/>
        <v>0</v>
      </c>
      <c r="G247" s="1"/>
      <c r="H247" s="65">
        <f t="shared" si="105"/>
        <v>0</v>
      </c>
      <c r="I247" s="1"/>
      <c r="J247" s="95">
        <f t="shared" si="106"/>
        <v>0</v>
      </c>
      <c r="K247" s="1"/>
      <c r="L247" s="96">
        <f t="shared" si="107"/>
        <v>0</v>
      </c>
      <c r="M247" s="1"/>
      <c r="N247" s="98">
        <f t="shared" si="108"/>
        <v>0</v>
      </c>
      <c r="O247" s="1"/>
    </row>
    <row r="248" spans="1:15" x14ac:dyDescent="0.2">
      <c r="A248" s="4"/>
      <c r="B248" s="120" t="s">
        <v>93</v>
      </c>
      <c r="C248" s="1"/>
      <c r="D248" s="80">
        <f t="shared" si="103"/>
        <v>0</v>
      </c>
      <c r="E248" s="1"/>
      <c r="F248" s="65">
        <f t="shared" si="104"/>
        <v>0</v>
      </c>
      <c r="G248" s="1"/>
      <c r="H248" s="65">
        <f t="shared" si="105"/>
        <v>0</v>
      </c>
      <c r="I248" s="1"/>
      <c r="J248" s="95">
        <f t="shared" si="106"/>
        <v>0</v>
      </c>
      <c r="K248" s="1"/>
      <c r="L248" s="96">
        <f t="shared" si="107"/>
        <v>0</v>
      </c>
      <c r="M248" s="1"/>
      <c r="N248" s="98">
        <f t="shared" si="108"/>
        <v>0</v>
      </c>
      <c r="O248" s="1"/>
    </row>
    <row r="249" spans="1:15" x14ac:dyDescent="0.2">
      <c r="A249" s="4"/>
      <c r="B249" s="121" t="s">
        <v>94</v>
      </c>
      <c r="C249" s="1"/>
      <c r="D249" s="80">
        <f t="shared" si="103"/>
        <v>0</v>
      </c>
      <c r="E249" s="1"/>
      <c r="F249" s="65">
        <f t="shared" si="104"/>
        <v>0</v>
      </c>
      <c r="G249" s="1"/>
      <c r="H249" s="65">
        <f t="shared" si="105"/>
        <v>0</v>
      </c>
      <c r="I249" s="1"/>
      <c r="J249" s="95">
        <f t="shared" si="106"/>
        <v>0</v>
      </c>
      <c r="K249" s="1"/>
      <c r="L249" s="96">
        <f t="shared" si="107"/>
        <v>0</v>
      </c>
      <c r="M249" s="1"/>
      <c r="N249" s="98">
        <f t="shared" si="108"/>
        <v>0</v>
      </c>
      <c r="O249" s="1"/>
    </row>
    <row r="250" spans="1:15" x14ac:dyDescent="0.2">
      <c r="A250" s="4"/>
      <c r="B250" s="121" t="s">
        <v>95</v>
      </c>
      <c r="C250" s="1"/>
      <c r="D250" s="80">
        <f t="shared" si="103"/>
        <v>0</v>
      </c>
      <c r="E250" s="1"/>
      <c r="F250" s="65">
        <f t="shared" si="104"/>
        <v>0</v>
      </c>
      <c r="G250" s="1"/>
      <c r="H250" s="65">
        <f t="shared" si="105"/>
        <v>0</v>
      </c>
      <c r="I250" s="1"/>
      <c r="J250" s="95">
        <f t="shared" si="106"/>
        <v>0</v>
      </c>
      <c r="K250" s="1"/>
      <c r="L250" s="96">
        <f t="shared" si="107"/>
        <v>0</v>
      </c>
      <c r="M250" s="1"/>
      <c r="N250" s="98">
        <f t="shared" si="108"/>
        <v>0</v>
      </c>
      <c r="O250" s="1"/>
    </row>
    <row r="251" spans="1:15" x14ac:dyDescent="0.2">
      <c r="A251" s="4"/>
      <c r="B251" s="121" t="s">
        <v>96</v>
      </c>
      <c r="C251" s="1"/>
      <c r="D251" s="80">
        <f t="shared" si="103"/>
        <v>0</v>
      </c>
      <c r="E251" s="1"/>
      <c r="F251" s="65">
        <f t="shared" si="104"/>
        <v>0</v>
      </c>
      <c r="G251" s="1"/>
      <c r="H251" s="65">
        <f t="shared" si="105"/>
        <v>0</v>
      </c>
      <c r="I251" s="1"/>
      <c r="J251" s="95">
        <f t="shared" si="106"/>
        <v>0</v>
      </c>
      <c r="K251" s="1"/>
      <c r="L251" s="96">
        <f t="shared" si="107"/>
        <v>0</v>
      </c>
      <c r="M251" s="1"/>
      <c r="N251" s="98">
        <f t="shared" si="108"/>
        <v>0</v>
      </c>
      <c r="O251" s="1"/>
    </row>
    <row r="252" spans="1:15" x14ac:dyDescent="0.2">
      <c r="A252" s="4"/>
      <c r="B252" s="121" t="s">
        <v>97</v>
      </c>
      <c r="C252" s="1"/>
      <c r="D252" s="80">
        <f t="shared" si="103"/>
        <v>0</v>
      </c>
      <c r="E252" s="1"/>
      <c r="F252" s="65">
        <f t="shared" si="104"/>
        <v>0</v>
      </c>
      <c r="G252" s="1"/>
      <c r="H252" s="65">
        <f t="shared" si="105"/>
        <v>0</v>
      </c>
      <c r="I252" s="1"/>
      <c r="J252" s="95">
        <f t="shared" si="106"/>
        <v>0</v>
      </c>
      <c r="K252" s="1"/>
      <c r="L252" s="96">
        <f t="shared" si="107"/>
        <v>0</v>
      </c>
      <c r="M252" s="1"/>
      <c r="N252" s="309">
        <f t="shared" si="108"/>
        <v>0</v>
      </c>
      <c r="O252" s="1"/>
    </row>
    <row r="253" spans="1:15" x14ac:dyDescent="0.2">
      <c r="A253" s="4"/>
      <c r="B253" s="120" t="s">
        <v>98</v>
      </c>
      <c r="C253" s="1"/>
      <c r="D253" s="80">
        <f t="shared" si="103"/>
        <v>0</v>
      </c>
      <c r="E253" s="1"/>
      <c r="F253" s="65">
        <f t="shared" si="104"/>
        <v>0</v>
      </c>
      <c r="G253" s="1"/>
      <c r="H253" s="65">
        <f t="shared" si="105"/>
        <v>0</v>
      </c>
      <c r="I253" s="1"/>
      <c r="J253" s="95">
        <f t="shared" si="106"/>
        <v>0</v>
      </c>
      <c r="K253" s="1"/>
      <c r="L253" s="96">
        <f t="shared" si="107"/>
        <v>0</v>
      </c>
      <c r="M253" s="1"/>
      <c r="N253" s="98">
        <f t="shared" si="108"/>
        <v>0</v>
      </c>
      <c r="O253" s="1"/>
    </row>
    <row r="254" spans="1:15" x14ac:dyDescent="0.2">
      <c r="A254" s="4"/>
      <c r="B254" s="120" t="s">
        <v>99</v>
      </c>
      <c r="C254" s="1"/>
      <c r="D254" s="80">
        <f t="shared" si="103"/>
        <v>0</v>
      </c>
      <c r="E254" s="1"/>
      <c r="F254" s="65">
        <f t="shared" si="104"/>
        <v>0</v>
      </c>
      <c r="G254" s="1"/>
      <c r="H254" s="65">
        <f t="shared" si="105"/>
        <v>0</v>
      </c>
      <c r="I254" s="1"/>
      <c r="J254" s="95">
        <f t="shared" si="106"/>
        <v>0</v>
      </c>
      <c r="K254" s="1"/>
      <c r="L254" s="96">
        <f t="shared" si="107"/>
        <v>0</v>
      </c>
      <c r="M254" s="1"/>
      <c r="N254" s="98">
        <f t="shared" si="108"/>
        <v>0</v>
      </c>
      <c r="O254" s="1"/>
    </row>
    <row r="255" spans="1:15" x14ac:dyDescent="0.2">
      <c r="A255" s="88">
        <v>2020</v>
      </c>
      <c r="B255" s="125" t="s">
        <v>61</v>
      </c>
      <c r="C255" s="84">
        <f>SUM(D243:D254)</f>
        <v>0</v>
      </c>
      <c r="D255" s="81"/>
      <c r="E255" s="139">
        <f>SUM(F243:F254)</f>
        <v>0</v>
      </c>
      <c r="F255" s="81"/>
      <c r="G255" s="139">
        <f>SUM(H243:H254)</f>
        <v>0</v>
      </c>
      <c r="H255" s="81"/>
      <c r="I255" s="113">
        <f>SUM(J243:J254)</f>
        <v>0</v>
      </c>
      <c r="J255" s="112" t="s">
        <v>70</v>
      </c>
      <c r="K255" s="114">
        <f>SUM(L243:L254)</f>
        <v>0</v>
      </c>
      <c r="L255" s="114" t="s">
        <v>70</v>
      </c>
      <c r="M255" s="116">
        <f>SUM(N243:N254)</f>
        <v>0</v>
      </c>
      <c r="N255" s="117" t="s">
        <v>134</v>
      </c>
      <c r="O255" s="1"/>
    </row>
  </sheetData>
  <mergeCells count="1">
    <mergeCell ref="L69:L70"/>
  </mergeCells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&amp;A&amp;RSeite &amp;P</oddFooter>
  </headerFooter>
  <rowBreaks count="2" manualBreakCount="2">
    <brk id="34" max="16383" man="1"/>
    <brk id="73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6"/>
  <sheetViews>
    <sheetView zoomScale="124" zoomScaleNormal="124" workbookViewId="0">
      <pane ySplit="4" topLeftCell="A147" activePane="bottomLeft" state="frozen"/>
      <selection pane="bottomLeft" activeCell="A174" sqref="A174"/>
    </sheetView>
  </sheetViews>
  <sheetFormatPr baseColWidth="10" defaultRowHeight="12.75" x14ac:dyDescent="0.2"/>
  <cols>
    <col min="1" max="1" width="11.42578125" style="161"/>
    <col min="2" max="2" width="14" style="164" customWidth="1"/>
    <col min="3" max="3" width="14.5703125" style="164" customWidth="1"/>
    <col min="4" max="4" width="12.42578125" style="176" customWidth="1"/>
    <col min="5" max="5" width="11.7109375" style="164" customWidth="1"/>
    <col min="6" max="6" width="11.5703125" style="164" customWidth="1"/>
    <col min="7" max="7" width="12.140625" style="177" customWidth="1"/>
    <col min="8" max="16384" width="11.42578125" style="161"/>
  </cols>
  <sheetData>
    <row r="1" spans="1:7" ht="19.5" x14ac:dyDescent="0.35">
      <c r="B1" s="158" t="s">
        <v>114</v>
      </c>
      <c r="C1" s="160"/>
      <c r="D1" s="159"/>
      <c r="E1" s="160"/>
      <c r="F1" s="160"/>
      <c r="G1" s="159"/>
    </row>
    <row r="2" spans="1:7" ht="15.75" x14ac:dyDescent="0.25">
      <c r="B2" s="162" t="s">
        <v>115</v>
      </c>
      <c r="D2" s="163"/>
      <c r="E2" s="165"/>
      <c r="F2" s="165"/>
      <c r="G2" s="163"/>
    </row>
    <row r="3" spans="1:7" x14ac:dyDescent="0.2">
      <c r="D3" s="184"/>
      <c r="G3" s="166"/>
    </row>
    <row r="4" spans="1:7" ht="19.5" customHeight="1" x14ac:dyDescent="0.2">
      <c r="A4" s="195" t="s">
        <v>335</v>
      </c>
      <c r="B4" s="195" t="s">
        <v>87</v>
      </c>
      <c r="C4" s="196" t="s">
        <v>62</v>
      </c>
      <c r="D4" s="196" t="s">
        <v>61</v>
      </c>
      <c r="E4" s="197" t="s">
        <v>117</v>
      </c>
      <c r="F4" s="197" t="s">
        <v>118</v>
      </c>
      <c r="G4" s="197" t="s">
        <v>61</v>
      </c>
    </row>
    <row r="5" spans="1:7" x14ac:dyDescent="0.2">
      <c r="B5" s="185" t="s">
        <v>88</v>
      </c>
      <c r="C5" s="187">
        <v>23244.22</v>
      </c>
      <c r="D5" s="188">
        <v>6168.42</v>
      </c>
      <c r="E5" s="171">
        <v>165</v>
      </c>
      <c r="F5" s="171">
        <v>629</v>
      </c>
      <c r="G5" s="172">
        <v>86</v>
      </c>
    </row>
    <row r="6" spans="1:7" x14ac:dyDescent="0.2">
      <c r="B6" s="185" t="s">
        <v>89</v>
      </c>
      <c r="C6" s="189">
        <v>28695.86</v>
      </c>
      <c r="D6" s="188">
        <f>C6-C5</f>
        <v>5451.6399999999994</v>
      </c>
      <c r="E6" s="173">
        <v>171</v>
      </c>
      <c r="F6" s="173">
        <v>688</v>
      </c>
      <c r="G6" s="172">
        <f>(E6-E5)+(F6-F5)</f>
        <v>65</v>
      </c>
    </row>
    <row r="7" spans="1:7" x14ac:dyDescent="0.2">
      <c r="B7" s="185" t="s">
        <v>90</v>
      </c>
      <c r="C7" s="189">
        <v>32122.1</v>
      </c>
      <c r="D7" s="188">
        <f t="shared" ref="D7:D16" si="0">C7-C6</f>
        <v>3426.239999999998</v>
      </c>
      <c r="E7" s="173">
        <v>180</v>
      </c>
      <c r="F7" s="173">
        <v>760</v>
      </c>
      <c r="G7" s="172">
        <f t="shared" ref="G7:G16" si="1">(E7-E6)+(F7-F6)</f>
        <v>81</v>
      </c>
    </row>
    <row r="8" spans="1:7" x14ac:dyDescent="0.2">
      <c r="B8" s="185" t="s">
        <v>91</v>
      </c>
      <c r="C8" s="189">
        <v>35079.15</v>
      </c>
      <c r="D8" s="188">
        <f t="shared" si="0"/>
        <v>2957.0500000000029</v>
      </c>
      <c r="E8" s="173">
        <v>195</v>
      </c>
      <c r="F8" s="173">
        <v>834</v>
      </c>
      <c r="G8" s="172">
        <f t="shared" si="1"/>
        <v>89</v>
      </c>
    </row>
    <row r="9" spans="1:7" x14ac:dyDescent="0.2">
      <c r="B9" s="185" t="s">
        <v>92</v>
      </c>
      <c r="C9" s="189">
        <v>36548.42</v>
      </c>
      <c r="D9" s="188">
        <f t="shared" si="0"/>
        <v>1469.2699999999968</v>
      </c>
      <c r="E9" s="173">
        <v>211</v>
      </c>
      <c r="F9" s="173">
        <v>884</v>
      </c>
      <c r="G9" s="172">
        <f t="shared" si="1"/>
        <v>66</v>
      </c>
    </row>
    <row r="10" spans="1:7" x14ac:dyDescent="0.2">
      <c r="B10" s="185" t="s">
        <v>93</v>
      </c>
      <c r="C10" s="189">
        <v>37493.56</v>
      </c>
      <c r="D10" s="188">
        <f t="shared" si="0"/>
        <v>945.13999999999942</v>
      </c>
      <c r="E10" s="173">
        <v>219</v>
      </c>
      <c r="F10" s="173">
        <v>937</v>
      </c>
      <c r="G10" s="172">
        <f t="shared" si="1"/>
        <v>61</v>
      </c>
    </row>
    <row r="11" spans="1:7" x14ac:dyDescent="0.2">
      <c r="B11" s="186" t="s">
        <v>94</v>
      </c>
      <c r="C11" s="189">
        <v>38333.46</v>
      </c>
      <c r="D11" s="188">
        <f t="shared" si="0"/>
        <v>839.90000000000146</v>
      </c>
      <c r="E11" s="173">
        <v>226</v>
      </c>
      <c r="F11" s="173">
        <v>979</v>
      </c>
      <c r="G11" s="172">
        <f t="shared" si="1"/>
        <v>49</v>
      </c>
    </row>
    <row r="12" spans="1:7" x14ac:dyDescent="0.2">
      <c r="B12" s="186" t="s">
        <v>95</v>
      </c>
      <c r="C12" s="189">
        <v>39214.980000000003</v>
      </c>
      <c r="D12" s="188">
        <f t="shared" si="0"/>
        <v>881.52000000000407</v>
      </c>
      <c r="E12" s="173">
        <v>232</v>
      </c>
      <c r="F12" s="173">
        <v>1017</v>
      </c>
      <c r="G12" s="172">
        <f t="shared" si="1"/>
        <v>44</v>
      </c>
    </row>
    <row r="13" spans="1:7" x14ac:dyDescent="0.2">
      <c r="B13" s="186" t="s">
        <v>96</v>
      </c>
      <c r="C13" s="189">
        <v>40159.300000000003</v>
      </c>
      <c r="D13" s="188">
        <f t="shared" si="0"/>
        <v>944.31999999999971</v>
      </c>
      <c r="E13" s="173">
        <v>254</v>
      </c>
      <c r="F13" s="173">
        <v>1090</v>
      </c>
      <c r="G13" s="172">
        <f t="shared" si="1"/>
        <v>95</v>
      </c>
    </row>
    <row r="14" spans="1:7" x14ac:dyDescent="0.2">
      <c r="B14" s="186" t="s">
        <v>97</v>
      </c>
      <c r="C14" s="189">
        <v>41953.36</v>
      </c>
      <c r="D14" s="188">
        <f t="shared" si="0"/>
        <v>1794.0599999999977</v>
      </c>
      <c r="E14" s="173">
        <v>269</v>
      </c>
      <c r="F14" s="173">
        <v>1160</v>
      </c>
      <c r="G14" s="172">
        <f t="shared" si="1"/>
        <v>85</v>
      </c>
    </row>
    <row r="15" spans="1:7" x14ac:dyDescent="0.2">
      <c r="B15" s="185" t="s">
        <v>98</v>
      </c>
      <c r="C15" s="187">
        <v>46699.6</v>
      </c>
      <c r="D15" s="188">
        <f t="shared" si="0"/>
        <v>4746.239999999998</v>
      </c>
      <c r="E15" s="173">
        <v>283</v>
      </c>
      <c r="F15" s="173">
        <v>1237</v>
      </c>
      <c r="G15" s="172">
        <f t="shared" si="1"/>
        <v>91</v>
      </c>
    </row>
    <row r="16" spans="1:7" x14ac:dyDescent="0.2">
      <c r="B16" s="185" t="s">
        <v>99</v>
      </c>
      <c r="C16" s="189">
        <v>52908.9</v>
      </c>
      <c r="D16" s="188">
        <f t="shared" si="0"/>
        <v>6209.3000000000029</v>
      </c>
      <c r="E16" s="173">
        <v>289</v>
      </c>
      <c r="F16" s="173">
        <v>1302</v>
      </c>
      <c r="G16" s="172">
        <f t="shared" si="1"/>
        <v>71</v>
      </c>
    </row>
    <row r="17" spans="2:7" x14ac:dyDescent="0.2">
      <c r="B17" s="154">
        <v>2005</v>
      </c>
      <c r="C17" s="190" t="s">
        <v>70</v>
      </c>
      <c r="D17" s="191">
        <f>SUM(D5:D16)</f>
        <v>35833.1</v>
      </c>
      <c r="E17" s="192" t="s">
        <v>70</v>
      </c>
      <c r="F17" s="192" t="s">
        <v>70</v>
      </c>
      <c r="G17" s="193">
        <f>SUM(G5:G16)</f>
        <v>883</v>
      </c>
    </row>
    <row r="18" spans="2:7" x14ac:dyDescent="0.2">
      <c r="B18" s="185" t="s">
        <v>88</v>
      </c>
      <c r="C18" s="189">
        <v>66606.94</v>
      </c>
      <c r="D18" s="188">
        <v>6039.08</v>
      </c>
      <c r="E18" s="173">
        <v>1442</v>
      </c>
      <c r="F18" s="173">
        <v>308</v>
      </c>
      <c r="G18" s="172">
        <v>55</v>
      </c>
    </row>
    <row r="19" spans="2:7" x14ac:dyDescent="0.2">
      <c r="B19" s="185" t="s">
        <v>89</v>
      </c>
      <c r="C19" s="187">
        <v>71351.08</v>
      </c>
      <c r="D19" s="188">
        <f t="shared" ref="D19:D29" si="2">C19-C18</f>
        <v>4744.1399999999994</v>
      </c>
      <c r="E19" s="171">
        <v>1502</v>
      </c>
      <c r="F19" s="171">
        <v>321</v>
      </c>
      <c r="G19" s="172">
        <f t="shared" ref="G19:G29" si="3">(E19-E18)+(F19-F18)</f>
        <v>73</v>
      </c>
    </row>
    <row r="20" spans="2:7" x14ac:dyDescent="0.2">
      <c r="B20" s="185" t="s">
        <v>90</v>
      </c>
      <c r="C20" s="189">
        <v>72001.149999999994</v>
      </c>
      <c r="D20" s="188">
        <f t="shared" si="2"/>
        <v>650.06999999999243</v>
      </c>
      <c r="E20" s="173">
        <v>1527</v>
      </c>
      <c r="F20" s="173">
        <v>326</v>
      </c>
      <c r="G20" s="172">
        <f t="shared" si="3"/>
        <v>30</v>
      </c>
    </row>
    <row r="21" spans="2:7" x14ac:dyDescent="0.2">
      <c r="B21" s="185" t="s">
        <v>91</v>
      </c>
      <c r="C21" s="187">
        <v>73509.990000000005</v>
      </c>
      <c r="D21" s="188">
        <f t="shared" si="2"/>
        <v>1508.8400000000111</v>
      </c>
      <c r="E21" s="171">
        <v>1563</v>
      </c>
      <c r="F21" s="171">
        <v>334</v>
      </c>
      <c r="G21" s="172">
        <f t="shared" si="3"/>
        <v>44</v>
      </c>
    </row>
    <row r="22" spans="2:7" x14ac:dyDescent="0.2">
      <c r="B22" s="185" t="s">
        <v>92</v>
      </c>
      <c r="C22" s="189">
        <v>74991.009999999995</v>
      </c>
      <c r="D22" s="188">
        <f t="shared" si="2"/>
        <v>1481.0199999999895</v>
      </c>
      <c r="E22" s="173">
        <v>1617</v>
      </c>
      <c r="F22" s="173">
        <v>345</v>
      </c>
      <c r="G22" s="172">
        <f t="shared" si="3"/>
        <v>65</v>
      </c>
    </row>
    <row r="23" spans="2:7" x14ac:dyDescent="0.2">
      <c r="B23" s="185" t="s">
        <v>93</v>
      </c>
      <c r="C23" s="187">
        <v>76051.759999999995</v>
      </c>
      <c r="D23" s="188">
        <f t="shared" si="2"/>
        <v>1060.75</v>
      </c>
      <c r="E23" s="171">
        <v>1651</v>
      </c>
      <c r="F23" s="171">
        <v>351</v>
      </c>
      <c r="G23" s="172">
        <f t="shared" si="3"/>
        <v>40</v>
      </c>
    </row>
    <row r="24" spans="2:7" x14ac:dyDescent="0.2">
      <c r="B24" s="186" t="s">
        <v>94</v>
      </c>
      <c r="C24" s="187">
        <v>76924.800000000003</v>
      </c>
      <c r="D24" s="188">
        <f t="shared" si="2"/>
        <v>873.04000000000815</v>
      </c>
      <c r="E24" s="171">
        <v>1730</v>
      </c>
      <c r="F24" s="171">
        <v>364</v>
      </c>
      <c r="G24" s="172">
        <f t="shared" si="3"/>
        <v>92</v>
      </c>
    </row>
    <row r="25" spans="2:7" x14ac:dyDescent="0.2">
      <c r="B25" s="186" t="s">
        <v>95</v>
      </c>
      <c r="C25" s="187">
        <v>77876.240000000005</v>
      </c>
      <c r="D25" s="188">
        <f t="shared" si="2"/>
        <v>951.44000000000233</v>
      </c>
      <c r="E25" s="171">
        <v>1775</v>
      </c>
      <c r="F25" s="171">
        <v>372</v>
      </c>
      <c r="G25" s="172">
        <f t="shared" si="3"/>
        <v>53</v>
      </c>
    </row>
    <row r="26" spans="2:7" x14ac:dyDescent="0.2">
      <c r="B26" s="186" t="s">
        <v>96</v>
      </c>
      <c r="C26" s="187">
        <v>78775.91</v>
      </c>
      <c r="D26" s="188">
        <f t="shared" si="2"/>
        <v>899.66999999999825</v>
      </c>
      <c r="E26" s="171">
        <v>1839</v>
      </c>
      <c r="F26" s="171">
        <v>392</v>
      </c>
      <c r="G26" s="172">
        <f t="shared" si="3"/>
        <v>84</v>
      </c>
    </row>
    <row r="27" spans="2:7" x14ac:dyDescent="0.2">
      <c r="B27" s="186" t="s">
        <v>97</v>
      </c>
      <c r="C27" s="187">
        <v>80280.600000000006</v>
      </c>
      <c r="D27" s="188">
        <f t="shared" si="2"/>
        <v>1504.6900000000023</v>
      </c>
      <c r="E27" s="171">
        <v>1900</v>
      </c>
      <c r="F27" s="171">
        <v>403</v>
      </c>
      <c r="G27" s="172">
        <f t="shared" si="3"/>
        <v>72</v>
      </c>
    </row>
    <row r="28" spans="2:7" x14ac:dyDescent="0.2">
      <c r="B28" s="185" t="s">
        <v>98</v>
      </c>
      <c r="C28" s="187">
        <v>83491.09</v>
      </c>
      <c r="D28" s="188">
        <f t="shared" si="2"/>
        <v>3210.4899999999907</v>
      </c>
      <c r="E28" s="171">
        <v>1974</v>
      </c>
      <c r="F28" s="171">
        <v>417</v>
      </c>
      <c r="G28" s="172">
        <f t="shared" si="3"/>
        <v>88</v>
      </c>
    </row>
    <row r="29" spans="2:7" x14ac:dyDescent="0.2">
      <c r="B29" s="185" t="s">
        <v>99</v>
      </c>
      <c r="C29" s="187">
        <v>87653.9</v>
      </c>
      <c r="D29" s="188">
        <f t="shared" si="2"/>
        <v>4162.8099999999977</v>
      </c>
      <c r="E29" s="171">
        <v>2040</v>
      </c>
      <c r="F29" s="171">
        <v>422</v>
      </c>
      <c r="G29" s="172">
        <f t="shared" si="3"/>
        <v>71</v>
      </c>
    </row>
    <row r="30" spans="2:7" x14ac:dyDescent="0.2">
      <c r="B30" s="168">
        <v>2006</v>
      </c>
      <c r="C30" s="190" t="s">
        <v>70</v>
      </c>
      <c r="D30" s="191">
        <f>SUM(D18:D29)</f>
        <v>27086.039999999994</v>
      </c>
      <c r="E30" s="192" t="s">
        <v>70</v>
      </c>
      <c r="F30" s="192" t="s">
        <v>70</v>
      </c>
      <c r="G30" s="193">
        <f>SUM(G18:G29)</f>
        <v>767</v>
      </c>
    </row>
    <row r="31" spans="2:7" x14ac:dyDescent="0.2">
      <c r="B31" s="185" t="s">
        <v>88</v>
      </c>
      <c r="C31" s="187">
        <v>91919.1</v>
      </c>
      <c r="D31" s="188">
        <f>C31-C29</f>
        <v>4265.2000000000116</v>
      </c>
      <c r="E31" s="171">
        <v>2103</v>
      </c>
      <c r="F31" s="171">
        <v>428</v>
      </c>
      <c r="G31" s="172">
        <f>(E31-E29)+(F31-F29)</f>
        <v>69</v>
      </c>
    </row>
    <row r="32" spans="2:7" x14ac:dyDescent="0.2">
      <c r="B32" s="185" t="s">
        <v>89</v>
      </c>
      <c r="C32" s="187">
        <v>95188.51</v>
      </c>
      <c r="D32" s="188">
        <f t="shared" ref="D32:D42" si="4">C32-C31</f>
        <v>3269.4099999999889</v>
      </c>
      <c r="E32" s="171">
        <v>2158</v>
      </c>
      <c r="F32" s="171">
        <v>434</v>
      </c>
      <c r="G32" s="172">
        <f t="shared" ref="G32:G42" si="5">(E32-E31)+(F32-F31)</f>
        <v>61</v>
      </c>
    </row>
    <row r="33" spans="2:7" x14ac:dyDescent="0.2">
      <c r="B33" s="185" t="s">
        <v>90</v>
      </c>
      <c r="C33" s="187">
        <v>98407.4</v>
      </c>
      <c r="D33" s="188">
        <f t="shared" si="4"/>
        <v>3218.8899999999994</v>
      </c>
      <c r="E33" s="171">
        <v>2244</v>
      </c>
      <c r="F33" s="171">
        <v>459</v>
      </c>
      <c r="G33" s="172">
        <f t="shared" si="5"/>
        <v>111</v>
      </c>
    </row>
    <row r="34" spans="2:7" x14ac:dyDescent="0.2">
      <c r="B34" s="185" t="s">
        <v>91</v>
      </c>
      <c r="C34" s="187">
        <v>99633.06</v>
      </c>
      <c r="D34" s="188">
        <f t="shared" si="4"/>
        <v>1225.6600000000035</v>
      </c>
      <c r="E34" s="171">
        <v>2298</v>
      </c>
      <c r="F34" s="171">
        <v>469</v>
      </c>
      <c r="G34" s="172">
        <f t="shared" si="5"/>
        <v>64</v>
      </c>
    </row>
    <row r="35" spans="2:7" x14ac:dyDescent="0.2">
      <c r="B35" s="185" t="s">
        <v>92</v>
      </c>
      <c r="C35" s="187">
        <v>100858.16</v>
      </c>
      <c r="D35" s="188">
        <f t="shared" si="4"/>
        <v>1225.1000000000058</v>
      </c>
      <c r="E35" s="171">
        <v>2354</v>
      </c>
      <c r="F35" s="171">
        <v>479</v>
      </c>
      <c r="G35" s="172">
        <f t="shared" si="5"/>
        <v>66</v>
      </c>
    </row>
    <row r="36" spans="2:7" x14ac:dyDescent="0.2">
      <c r="B36" s="185" t="s">
        <v>93</v>
      </c>
      <c r="C36" s="187">
        <v>101860.44</v>
      </c>
      <c r="D36" s="188">
        <f t="shared" si="4"/>
        <v>1002.2799999999988</v>
      </c>
      <c r="E36" s="171">
        <v>2401</v>
      </c>
      <c r="F36" s="171">
        <v>483</v>
      </c>
      <c r="G36" s="172">
        <f t="shared" si="5"/>
        <v>51</v>
      </c>
    </row>
    <row r="37" spans="2:7" x14ac:dyDescent="0.2">
      <c r="B37" s="186" t="s">
        <v>94</v>
      </c>
      <c r="C37" s="187">
        <v>102851.17</v>
      </c>
      <c r="D37" s="188">
        <f t="shared" si="4"/>
        <v>990.72999999999593</v>
      </c>
      <c r="E37" s="171">
        <v>2463</v>
      </c>
      <c r="F37" s="171">
        <v>493</v>
      </c>
      <c r="G37" s="172">
        <f t="shared" si="5"/>
        <v>72</v>
      </c>
    </row>
    <row r="38" spans="2:7" x14ac:dyDescent="0.2">
      <c r="B38" s="186" t="s">
        <v>95</v>
      </c>
      <c r="C38" s="187">
        <v>103672.85</v>
      </c>
      <c r="D38" s="188">
        <f t="shared" si="4"/>
        <v>821.68000000000757</v>
      </c>
      <c r="E38" s="171">
        <v>2539</v>
      </c>
      <c r="F38" s="171">
        <v>503</v>
      </c>
      <c r="G38" s="172">
        <f t="shared" si="5"/>
        <v>86</v>
      </c>
    </row>
    <row r="39" spans="2:7" x14ac:dyDescent="0.2">
      <c r="B39" s="186" t="s">
        <v>96</v>
      </c>
      <c r="C39" s="187">
        <v>104597.01</v>
      </c>
      <c r="D39" s="188">
        <f t="shared" si="4"/>
        <v>924.15999999998894</v>
      </c>
      <c r="E39" s="171">
        <v>2639</v>
      </c>
      <c r="F39" s="171">
        <v>527</v>
      </c>
      <c r="G39" s="172">
        <f t="shared" si="5"/>
        <v>124</v>
      </c>
    </row>
    <row r="40" spans="2:7" x14ac:dyDescent="0.2">
      <c r="B40" s="186" t="s">
        <v>97</v>
      </c>
      <c r="C40" s="187">
        <v>106655.83</v>
      </c>
      <c r="D40" s="188">
        <f t="shared" si="4"/>
        <v>2058.820000000007</v>
      </c>
      <c r="E40" s="171">
        <v>2729</v>
      </c>
      <c r="F40" s="171">
        <v>543</v>
      </c>
      <c r="G40" s="172">
        <f t="shared" si="5"/>
        <v>106</v>
      </c>
    </row>
    <row r="41" spans="2:7" x14ac:dyDescent="0.2">
      <c r="B41" s="185" t="s">
        <v>98</v>
      </c>
      <c r="C41" s="187">
        <v>111120.21</v>
      </c>
      <c r="D41" s="188">
        <f t="shared" si="4"/>
        <v>4464.3800000000047</v>
      </c>
      <c r="E41" s="171">
        <v>2801</v>
      </c>
      <c r="F41" s="171">
        <v>555</v>
      </c>
      <c r="G41" s="172">
        <f t="shared" si="5"/>
        <v>84</v>
      </c>
    </row>
    <row r="42" spans="2:7" x14ac:dyDescent="0.2">
      <c r="B42" s="185" t="s">
        <v>99</v>
      </c>
      <c r="C42" s="187">
        <v>116040.93</v>
      </c>
      <c r="D42" s="188">
        <f t="shared" si="4"/>
        <v>4920.7199999999866</v>
      </c>
      <c r="E42" s="171">
        <v>2871</v>
      </c>
      <c r="F42" s="171">
        <v>561</v>
      </c>
      <c r="G42" s="172">
        <f t="shared" si="5"/>
        <v>76</v>
      </c>
    </row>
    <row r="43" spans="2:7" x14ac:dyDescent="0.2">
      <c r="B43" s="168">
        <v>2007</v>
      </c>
      <c r="C43" s="190" t="s">
        <v>70</v>
      </c>
      <c r="D43" s="191">
        <f>SUM(D31:D42)</f>
        <v>28387.03</v>
      </c>
      <c r="E43" s="192" t="s">
        <v>70</v>
      </c>
      <c r="F43" s="192" t="s">
        <v>70</v>
      </c>
      <c r="G43" s="193">
        <f>SUM(G31:G42)</f>
        <v>970</v>
      </c>
    </row>
    <row r="44" spans="2:7" x14ac:dyDescent="0.2">
      <c r="B44" s="185" t="s">
        <v>88</v>
      </c>
      <c r="C44" s="187">
        <v>121331.81</v>
      </c>
      <c r="D44" s="188">
        <f>C44-C42</f>
        <v>5290.8800000000047</v>
      </c>
      <c r="E44" s="171">
        <v>2941</v>
      </c>
      <c r="F44" s="171">
        <v>568</v>
      </c>
      <c r="G44" s="172">
        <f>(E44-E42)+(F44-F42)</f>
        <v>77</v>
      </c>
    </row>
    <row r="45" spans="2:7" x14ac:dyDescent="0.2">
      <c r="B45" s="185" t="s">
        <v>89</v>
      </c>
      <c r="C45" s="187">
        <v>125113.9</v>
      </c>
      <c r="D45" s="188">
        <f t="shared" ref="D45:D55" si="6">C45-C44</f>
        <v>3782.0899999999965</v>
      </c>
      <c r="E45" s="171">
        <v>3019</v>
      </c>
      <c r="F45" s="171">
        <v>577</v>
      </c>
      <c r="G45" s="172">
        <f t="shared" ref="G45:G55" si="7">(E45-E44)+(F45-F44)</f>
        <v>87</v>
      </c>
    </row>
    <row r="46" spans="2:7" x14ac:dyDescent="0.2">
      <c r="B46" s="185" t="s">
        <v>90</v>
      </c>
      <c r="C46" s="187">
        <v>128708.4</v>
      </c>
      <c r="D46" s="188">
        <f t="shared" si="6"/>
        <v>3594.5</v>
      </c>
      <c r="E46" s="171">
        <v>3113</v>
      </c>
      <c r="F46" s="171">
        <v>597</v>
      </c>
      <c r="G46" s="172">
        <f t="shared" si="7"/>
        <v>114</v>
      </c>
    </row>
    <row r="47" spans="2:7" x14ac:dyDescent="0.2">
      <c r="B47" s="185" t="s">
        <v>91</v>
      </c>
      <c r="C47" s="187">
        <v>130099.8</v>
      </c>
      <c r="D47" s="188">
        <f t="shared" si="6"/>
        <v>1391.4000000000087</v>
      </c>
      <c r="E47" s="171">
        <v>3225</v>
      </c>
      <c r="F47" s="171">
        <v>616</v>
      </c>
      <c r="G47" s="172">
        <f t="shared" si="7"/>
        <v>131</v>
      </c>
    </row>
    <row r="48" spans="2:7" x14ac:dyDescent="0.2">
      <c r="B48" s="185" t="s">
        <v>92</v>
      </c>
      <c r="C48" s="187">
        <v>137110.21</v>
      </c>
      <c r="D48" s="188">
        <f t="shared" si="6"/>
        <v>7010.4099999999889</v>
      </c>
      <c r="E48" s="171">
        <v>3280</v>
      </c>
      <c r="F48" s="171">
        <v>628</v>
      </c>
      <c r="G48" s="172">
        <f t="shared" si="7"/>
        <v>67</v>
      </c>
    </row>
    <row r="49" spans="2:10" x14ac:dyDescent="0.2">
      <c r="B49" s="185" t="s">
        <v>93</v>
      </c>
      <c r="C49" s="187">
        <v>154030.72</v>
      </c>
      <c r="D49" s="188">
        <f t="shared" si="6"/>
        <v>16920.510000000009</v>
      </c>
      <c r="E49" s="171">
        <v>3384</v>
      </c>
      <c r="F49" s="171">
        <v>657</v>
      </c>
      <c r="G49" s="172">
        <f t="shared" si="7"/>
        <v>133</v>
      </c>
      <c r="I49" s="161" t="s">
        <v>127</v>
      </c>
    </row>
    <row r="50" spans="2:10" x14ac:dyDescent="0.2">
      <c r="B50" s="186" t="s">
        <v>94</v>
      </c>
      <c r="C50" s="187">
        <v>158631.91</v>
      </c>
      <c r="D50" s="188">
        <f t="shared" si="6"/>
        <v>4601.1900000000023</v>
      </c>
      <c r="E50" s="171">
        <v>3478</v>
      </c>
      <c r="F50" s="171">
        <v>675</v>
      </c>
      <c r="G50" s="172">
        <f t="shared" si="7"/>
        <v>112</v>
      </c>
      <c r="I50" s="161" t="s">
        <v>128</v>
      </c>
    </row>
    <row r="51" spans="2:10" x14ac:dyDescent="0.2">
      <c r="B51" s="186" t="s">
        <v>95</v>
      </c>
      <c r="C51" s="187">
        <v>159263.96</v>
      </c>
      <c r="D51" s="188">
        <f t="shared" si="6"/>
        <v>632.04999999998836</v>
      </c>
      <c r="E51" s="171">
        <v>3543</v>
      </c>
      <c r="F51" s="171">
        <v>683</v>
      </c>
      <c r="G51" s="172">
        <f t="shared" si="7"/>
        <v>73</v>
      </c>
      <c r="I51" s="161" t="s">
        <v>133</v>
      </c>
    </row>
    <row r="52" spans="2:10" x14ac:dyDescent="0.2">
      <c r="B52" s="186" t="s">
        <v>96</v>
      </c>
      <c r="C52" s="187">
        <v>160259.09</v>
      </c>
      <c r="D52" s="188">
        <f t="shared" si="6"/>
        <v>995.13000000000466</v>
      </c>
      <c r="E52" s="171">
        <v>3625</v>
      </c>
      <c r="F52" s="171">
        <v>705</v>
      </c>
      <c r="G52" s="172">
        <f t="shared" si="7"/>
        <v>104</v>
      </c>
      <c r="H52" s="205" t="s">
        <v>129</v>
      </c>
      <c r="I52" s="205"/>
      <c r="J52" s="205"/>
    </row>
    <row r="53" spans="2:10" x14ac:dyDescent="0.2">
      <c r="B53" s="186" t="s">
        <v>97</v>
      </c>
      <c r="C53" s="187">
        <v>163013.82999999999</v>
      </c>
      <c r="D53" s="188">
        <f t="shared" si="6"/>
        <v>2754.7399999999907</v>
      </c>
      <c r="E53" s="171">
        <v>3701</v>
      </c>
      <c r="F53" s="171">
        <v>726</v>
      </c>
      <c r="G53" s="172">
        <f t="shared" si="7"/>
        <v>97</v>
      </c>
      <c r="H53" s="205" t="s">
        <v>130</v>
      </c>
      <c r="I53" s="205"/>
      <c r="J53" s="205"/>
    </row>
    <row r="54" spans="2:10" x14ac:dyDescent="0.2">
      <c r="B54" s="185" t="s">
        <v>98</v>
      </c>
      <c r="C54" s="187">
        <v>167100.49</v>
      </c>
      <c r="D54" s="188">
        <f t="shared" si="6"/>
        <v>4086.6600000000035</v>
      </c>
      <c r="E54" s="171">
        <v>3767</v>
      </c>
      <c r="F54" s="171">
        <v>744</v>
      </c>
      <c r="G54" s="172">
        <f t="shared" si="7"/>
        <v>84</v>
      </c>
      <c r="H54" s="205"/>
      <c r="I54" s="205"/>
      <c r="J54" s="205"/>
    </row>
    <row r="55" spans="2:10" x14ac:dyDescent="0.2">
      <c r="B55" s="185" t="s">
        <v>99</v>
      </c>
      <c r="C55" s="187">
        <v>170734.04</v>
      </c>
      <c r="D55" s="188">
        <f t="shared" si="6"/>
        <v>3633.5500000000175</v>
      </c>
      <c r="E55" s="171">
        <v>3826</v>
      </c>
      <c r="F55" s="171">
        <v>754</v>
      </c>
      <c r="G55" s="172">
        <f t="shared" si="7"/>
        <v>69</v>
      </c>
      <c r="H55" s="205" t="s">
        <v>131</v>
      </c>
      <c r="I55" s="205"/>
      <c r="J55" s="205"/>
    </row>
    <row r="56" spans="2:10" x14ac:dyDescent="0.2">
      <c r="B56" s="168">
        <v>2008</v>
      </c>
      <c r="C56" s="190" t="s">
        <v>70</v>
      </c>
      <c r="D56" s="191">
        <f>SUM(D44:D55)</f>
        <v>54693.110000000015</v>
      </c>
      <c r="E56" s="192" t="s">
        <v>70</v>
      </c>
      <c r="F56" s="192" t="s">
        <v>70</v>
      </c>
      <c r="G56" s="193">
        <f>SUM(G44:G55)</f>
        <v>1148</v>
      </c>
      <c r="H56" s="205" t="s">
        <v>132</v>
      </c>
      <c r="I56" s="205"/>
      <c r="J56" s="205"/>
    </row>
    <row r="57" spans="2:10" x14ac:dyDescent="0.2">
      <c r="B57" s="185" t="s">
        <v>88</v>
      </c>
      <c r="C57" s="187">
        <v>176439.09</v>
      </c>
      <c r="D57" s="188">
        <f>C57-C55</f>
        <v>5705.0499999999884</v>
      </c>
      <c r="E57" s="171">
        <v>3898</v>
      </c>
      <c r="F57" s="171">
        <v>763</v>
      </c>
      <c r="G57" s="172">
        <f>(E57-E55)+(F57-F55)</f>
        <v>81</v>
      </c>
    </row>
    <row r="58" spans="2:10" x14ac:dyDescent="0.2">
      <c r="B58" s="185" t="s">
        <v>89</v>
      </c>
      <c r="C58" s="187">
        <v>176869.17</v>
      </c>
      <c r="D58" s="188">
        <f t="shared" ref="D58:D68" si="8">C58-C57</f>
        <v>430.0800000000163</v>
      </c>
      <c r="E58" s="171">
        <v>3956</v>
      </c>
      <c r="F58" s="171">
        <v>771</v>
      </c>
      <c r="G58" s="172">
        <f t="shared" ref="G58:G68" si="9">(E58-E57)+(F58-F57)</f>
        <v>66</v>
      </c>
    </row>
    <row r="59" spans="2:10" x14ac:dyDescent="0.2">
      <c r="B59" s="185" t="s">
        <v>90</v>
      </c>
      <c r="C59" s="187">
        <v>176889.4</v>
      </c>
      <c r="D59" s="188">
        <f t="shared" si="8"/>
        <v>20.229999999981374</v>
      </c>
      <c r="E59" s="171">
        <v>4057</v>
      </c>
      <c r="F59" s="171">
        <v>805</v>
      </c>
      <c r="G59" s="172">
        <f t="shared" si="9"/>
        <v>135</v>
      </c>
      <c r="I59" s="161" t="s">
        <v>155</v>
      </c>
    </row>
    <row r="60" spans="2:10" x14ac:dyDescent="0.2">
      <c r="B60" s="185" t="s">
        <v>91</v>
      </c>
      <c r="C60" s="187">
        <v>176889.4</v>
      </c>
      <c r="D60" s="188">
        <f t="shared" si="8"/>
        <v>0</v>
      </c>
      <c r="E60" s="171">
        <v>4130</v>
      </c>
      <c r="F60" s="171">
        <v>824</v>
      </c>
      <c r="G60" s="172">
        <f t="shared" si="9"/>
        <v>92</v>
      </c>
    </row>
    <row r="61" spans="2:10" x14ac:dyDescent="0.2">
      <c r="B61" s="185" t="s">
        <v>92</v>
      </c>
      <c r="C61" s="187">
        <v>176916.24</v>
      </c>
      <c r="D61" s="188">
        <f t="shared" si="8"/>
        <v>26.839999999996508</v>
      </c>
      <c r="E61" s="171">
        <v>4204</v>
      </c>
      <c r="F61" s="171">
        <v>836</v>
      </c>
      <c r="G61" s="172">
        <f t="shared" si="9"/>
        <v>86</v>
      </c>
    </row>
    <row r="62" spans="2:10" x14ac:dyDescent="0.2">
      <c r="B62" s="185" t="s">
        <v>93</v>
      </c>
      <c r="C62" s="187">
        <v>176916.24</v>
      </c>
      <c r="D62" s="188">
        <f t="shared" si="8"/>
        <v>0</v>
      </c>
      <c r="E62" s="171">
        <v>4289</v>
      </c>
      <c r="F62" s="171">
        <v>854</v>
      </c>
      <c r="G62" s="172">
        <f t="shared" si="9"/>
        <v>103</v>
      </c>
    </row>
    <row r="63" spans="2:10" x14ac:dyDescent="0.2">
      <c r="B63" s="186" t="s">
        <v>94</v>
      </c>
      <c r="C63" s="187">
        <v>176916.24</v>
      </c>
      <c r="D63" s="188">
        <f t="shared" si="8"/>
        <v>0</v>
      </c>
      <c r="E63" s="171">
        <v>4386</v>
      </c>
      <c r="F63" s="171">
        <v>870</v>
      </c>
      <c r="G63" s="172">
        <f t="shared" si="9"/>
        <v>113</v>
      </c>
    </row>
    <row r="64" spans="2:10" x14ac:dyDescent="0.2">
      <c r="B64" s="186" t="s">
        <v>95</v>
      </c>
      <c r="C64" s="187">
        <v>176945.15</v>
      </c>
      <c r="D64" s="188">
        <f t="shared" si="8"/>
        <v>28.910000000003492</v>
      </c>
      <c r="E64" s="171">
        <v>4431</v>
      </c>
      <c r="F64" s="171">
        <v>878</v>
      </c>
      <c r="G64" s="172">
        <f t="shared" si="9"/>
        <v>53</v>
      </c>
    </row>
    <row r="65" spans="2:9" x14ac:dyDescent="0.2">
      <c r="B65" s="186" t="s">
        <v>96</v>
      </c>
      <c r="C65" s="187">
        <v>176945.31</v>
      </c>
      <c r="D65" s="188">
        <f t="shared" si="8"/>
        <v>0.16000000000349246</v>
      </c>
      <c r="E65" s="171">
        <v>4513</v>
      </c>
      <c r="F65" s="171">
        <v>898</v>
      </c>
      <c r="G65" s="172">
        <f t="shared" si="9"/>
        <v>102</v>
      </c>
    </row>
    <row r="66" spans="2:9" x14ac:dyDescent="0.2">
      <c r="B66" s="186" t="s">
        <v>97</v>
      </c>
      <c r="C66" s="189">
        <v>176945.31</v>
      </c>
      <c r="D66" s="188">
        <f t="shared" si="8"/>
        <v>0</v>
      </c>
      <c r="E66" s="173">
        <v>4600</v>
      </c>
      <c r="F66" s="173">
        <v>908</v>
      </c>
      <c r="G66" s="172">
        <f t="shared" si="9"/>
        <v>97</v>
      </c>
    </row>
    <row r="67" spans="2:9" x14ac:dyDescent="0.2">
      <c r="B67" s="185" t="s">
        <v>98</v>
      </c>
      <c r="C67" s="187">
        <v>177160.22</v>
      </c>
      <c r="D67" s="188">
        <f t="shared" si="8"/>
        <v>214.91000000000349</v>
      </c>
      <c r="E67" s="171">
        <v>4687</v>
      </c>
      <c r="F67" s="171">
        <v>923</v>
      </c>
      <c r="G67" s="172">
        <f t="shared" si="9"/>
        <v>102</v>
      </c>
    </row>
    <row r="68" spans="2:9" x14ac:dyDescent="0.2">
      <c r="B68" s="185" t="s">
        <v>99</v>
      </c>
      <c r="C68" s="187">
        <v>177680.43</v>
      </c>
      <c r="D68" s="188">
        <f t="shared" si="8"/>
        <v>520.20999999999185</v>
      </c>
      <c r="E68" s="171">
        <v>4793</v>
      </c>
      <c r="F68" s="171">
        <v>932</v>
      </c>
      <c r="G68" s="172">
        <f t="shared" si="9"/>
        <v>115</v>
      </c>
    </row>
    <row r="69" spans="2:9" x14ac:dyDescent="0.2">
      <c r="B69" s="168">
        <v>2009</v>
      </c>
      <c r="C69" s="190" t="s">
        <v>70</v>
      </c>
      <c r="D69" s="191">
        <f>SUM(D57:D68)</f>
        <v>6946.3899999999849</v>
      </c>
      <c r="E69" s="192" t="s">
        <v>70</v>
      </c>
      <c r="F69" s="192" t="s">
        <v>70</v>
      </c>
      <c r="G69" s="193">
        <f>SUM(G57:G68)</f>
        <v>1145</v>
      </c>
    </row>
    <row r="70" spans="2:9" x14ac:dyDescent="0.2">
      <c r="B70" s="185" t="s">
        <v>88</v>
      </c>
      <c r="C70" s="187">
        <v>178889.51</v>
      </c>
      <c r="D70" s="188">
        <f>C70-C68</f>
        <v>1209.0800000000163</v>
      </c>
      <c r="E70" s="171">
        <v>4916</v>
      </c>
      <c r="F70" s="171">
        <v>942</v>
      </c>
      <c r="G70" s="172">
        <f>(E70-E68)+(F70-F68)</f>
        <v>133</v>
      </c>
    </row>
    <row r="71" spans="2:9" x14ac:dyDescent="0.2">
      <c r="B71" s="185" t="s">
        <v>89</v>
      </c>
      <c r="C71" s="187">
        <v>179423.6</v>
      </c>
      <c r="D71" s="188">
        <f t="shared" ref="D71:D79" si="10">C71-C70</f>
        <v>534.08999999999651</v>
      </c>
      <c r="E71" s="171">
        <v>5020</v>
      </c>
      <c r="F71" s="171">
        <v>957</v>
      </c>
      <c r="G71" s="172">
        <f t="shared" ref="G71:G79" si="11">(E71-E70)+(F71-F70)</f>
        <v>119</v>
      </c>
    </row>
    <row r="72" spans="2:9" x14ac:dyDescent="0.2">
      <c r="B72" s="185" t="s">
        <v>90</v>
      </c>
      <c r="C72" s="187">
        <v>179484.91</v>
      </c>
      <c r="D72" s="188">
        <f t="shared" si="10"/>
        <v>61.309999999997672</v>
      </c>
      <c r="E72" s="171">
        <v>5136</v>
      </c>
      <c r="F72" s="171">
        <v>973</v>
      </c>
      <c r="G72" s="172">
        <f t="shared" si="11"/>
        <v>132</v>
      </c>
    </row>
    <row r="73" spans="2:9" x14ac:dyDescent="0.2">
      <c r="B73" s="185" t="s">
        <v>91</v>
      </c>
      <c r="C73" s="187">
        <v>179484.91</v>
      </c>
      <c r="D73" s="188">
        <f t="shared" si="10"/>
        <v>0</v>
      </c>
      <c r="E73" s="171">
        <v>5304</v>
      </c>
      <c r="F73" s="171">
        <v>987</v>
      </c>
      <c r="G73" s="172">
        <f t="shared" si="11"/>
        <v>182</v>
      </c>
      <c r="I73" s="161" t="s">
        <v>236</v>
      </c>
    </row>
    <row r="74" spans="2:9" x14ac:dyDescent="0.2">
      <c r="B74" s="185" t="s">
        <v>92</v>
      </c>
      <c r="C74" s="187">
        <v>179484.91</v>
      </c>
      <c r="D74" s="188">
        <f t="shared" si="10"/>
        <v>0</v>
      </c>
      <c r="E74" s="171">
        <v>5456</v>
      </c>
      <c r="F74" s="171">
        <v>1002</v>
      </c>
      <c r="G74" s="172">
        <f t="shared" si="11"/>
        <v>167</v>
      </c>
      <c r="I74" s="161" t="s">
        <v>237</v>
      </c>
    </row>
    <row r="75" spans="2:9" x14ac:dyDescent="0.2">
      <c r="B75" s="185" t="s">
        <v>93</v>
      </c>
      <c r="C75" s="187">
        <v>179484.91</v>
      </c>
      <c r="D75" s="188">
        <f t="shared" si="10"/>
        <v>0</v>
      </c>
      <c r="E75" s="171">
        <v>5538</v>
      </c>
      <c r="F75" s="171">
        <v>1021</v>
      </c>
      <c r="G75" s="172">
        <f t="shared" si="11"/>
        <v>101</v>
      </c>
      <c r="I75" s="161" t="s">
        <v>238</v>
      </c>
    </row>
    <row r="76" spans="2:9" x14ac:dyDescent="0.2">
      <c r="B76" s="186" t="s">
        <v>94</v>
      </c>
      <c r="C76" s="187">
        <v>179484.91</v>
      </c>
      <c r="D76" s="188">
        <f t="shared" si="10"/>
        <v>0</v>
      </c>
      <c r="E76" s="171">
        <v>5667</v>
      </c>
      <c r="F76" s="171">
        <v>1037</v>
      </c>
      <c r="G76" s="172">
        <f t="shared" si="11"/>
        <v>145</v>
      </c>
    </row>
    <row r="77" spans="2:9" x14ac:dyDescent="0.2">
      <c r="B77" s="186" t="s">
        <v>95</v>
      </c>
      <c r="C77" s="187">
        <v>179484.91</v>
      </c>
      <c r="D77" s="188">
        <f t="shared" si="10"/>
        <v>0</v>
      </c>
      <c r="E77" s="171">
        <v>5686</v>
      </c>
      <c r="F77" s="171">
        <v>1041</v>
      </c>
      <c r="G77" s="172">
        <f t="shared" si="11"/>
        <v>23</v>
      </c>
    </row>
    <row r="78" spans="2:9" x14ac:dyDescent="0.2">
      <c r="B78" s="186" t="s">
        <v>96</v>
      </c>
      <c r="C78" s="187">
        <v>179484.91</v>
      </c>
      <c r="D78" s="188">
        <f t="shared" si="10"/>
        <v>0</v>
      </c>
      <c r="E78" s="171">
        <v>5754</v>
      </c>
      <c r="F78" s="171">
        <v>1055</v>
      </c>
      <c r="G78" s="172">
        <f t="shared" si="11"/>
        <v>82</v>
      </c>
    </row>
    <row r="79" spans="2:9" x14ac:dyDescent="0.2">
      <c r="B79" s="186" t="s">
        <v>97</v>
      </c>
      <c r="C79" s="187">
        <v>179728.62</v>
      </c>
      <c r="D79" s="188">
        <f t="shared" si="10"/>
        <v>243.70999999999185</v>
      </c>
      <c r="E79" s="171">
        <v>5825</v>
      </c>
      <c r="F79" s="171">
        <v>1070</v>
      </c>
      <c r="G79" s="172">
        <f t="shared" si="11"/>
        <v>86</v>
      </c>
    </row>
    <row r="80" spans="2:9" x14ac:dyDescent="0.2">
      <c r="B80" s="185" t="s">
        <v>98</v>
      </c>
      <c r="C80" s="189"/>
      <c r="D80" s="188"/>
      <c r="E80" s="173"/>
      <c r="F80" s="173"/>
      <c r="G80" s="172"/>
    </row>
    <row r="81" spans="1:9" x14ac:dyDescent="0.2">
      <c r="A81" s="577">
        <v>40546</v>
      </c>
      <c r="B81" s="185" t="s">
        <v>99</v>
      </c>
      <c r="C81" s="187">
        <v>183510.33</v>
      </c>
      <c r="D81" s="188">
        <f>C81-C79</f>
        <v>3781.7099999999919</v>
      </c>
      <c r="E81" s="171">
        <v>6564</v>
      </c>
      <c r="F81" s="171">
        <v>1096</v>
      </c>
      <c r="G81" s="172">
        <f>(E81-E79)+(F81-F79)</f>
        <v>765</v>
      </c>
      <c r="I81" s="161" t="s">
        <v>272</v>
      </c>
    </row>
    <row r="82" spans="1:9" x14ac:dyDescent="0.2">
      <c r="A82" s="168"/>
      <c r="B82" s="168">
        <v>2010</v>
      </c>
      <c r="C82" s="190" t="s">
        <v>70</v>
      </c>
      <c r="D82" s="191">
        <f>SUM(D70:D81)</f>
        <v>5829.8999999999942</v>
      </c>
      <c r="E82" s="192" t="s">
        <v>70</v>
      </c>
      <c r="F82" s="192" t="s">
        <v>70</v>
      </c>
      <c r="G82" s="193">
        <f>SUM(G70:G81)</f>
        <v>1935</v>
      </c>
    </row>
    <row r="83" spans="1:9" x14ac:dyDescent="0.2">
      <c r="A83" s="577">
        <v>40576</v>
      </c>
      <c r="B83" s="185" t="s">
        <v>88</v>
      </c>
      <c r="C83" s="187">
        <v>185244.01</v>
      </c>
      <c r="D83" s="188">
        <f>C83-C81</f>
        <v>1733.6800000000221</v>
      </c>
      <c r="E83" s="171">
        <v>6707</v>
      </c>
      <c r="F83" s="171">
        <v>1104</v>
      </c>
      <c r="G83" s="172">
        <f>(E83-E81)+(F83-F81)</f>
        <v>151</v>
      </c>
    </row>
    <row r="84" spans="1:9" x14ac:dyDescent="0.2">
      <c r="A84" s="577">
        <v>40604</v>
      </c>
      <c r="B84" s="185" t="s">
        <v>89</v>
      </c>
      <c r="C84" s="187">
        <v>186509.89</v>
      </c>
      <c r="D84" s="188">
        <f t="shared" ref="D84:D94" si="12">C84-C83</f>
        <v>1265.8800000000047</v>
      </c>
      <c r="E84" s="171">
        <v>6765</v>
      </c>
      <c r="F84" s="171">
        <v>1118</v>
      </c>
      <c r="G84" s="172">
        <f t="shared" ref="G84:G94" si="13">(E84-E83)+(F84-F83)</f>
        <v>72</v>
      </c>
    </row>
    <row r="85" spans="1:9" x14ac:dyDescent="0.2">
      <c r="A85" s="577">
        <v>40634</v>
      </c>
      <c r="B85" s="185" t="s">
        <v>90</v>
      </c>
      <c r="C85" s="187">
        <v>186577.71</v>
      </c>
      <c r="D85" s="188">
        <f t="shared" si="12"/>
        <v>67.819999999977881</v>
      </c>
      <c r="E85" s="171">
        <v>6834</v>
      </c>
      <c r="F85" s="171">
        <v>1069</v>
      </c>
      <c r="G85" s="172">
        <f t="shared" si="13"/>
        <v>20</v>
      </c>
    </row>
    <row r="86" spans="1:9" x14ac:dyDescent="0.2">
      <c r="A86" s="577">
        <v>40665</v>
      </c>
      <c r="B86" s="185" t="s">
        <v>91</v>
      </c>
      <c r="C86" s="187">
        <v>186624.51</v>
      </c>
      <c r="D86" s="188">
        <f t="shared" si="12"/>
        <v>46.800000000017462</v>
      </c>
      <c r="E86" s="171"/>
      <c r="F86" s="171"/>
      <c r="G86" s="172"/>
      <c r="H86" s="161" t="s">
        <v>336</v>
      </c>
    </row>
    <row r="87" spans="1:9" x14ac:dyDescent="0.2">
      <c r="A87" s="577">
        <v>40695</v>
      </c>
      <c r="B87" s="185" t="s">
        <v>92</v>
      </c>
      <c r="C87" s="187">
        <v>186695.48</v>
      </c>
      <c r="D87" s="188">
        <f t="shared" si="12"/>
        <v>70.970000000001164</v>
      </c>
      <c r="E87" s="171">
        <v>144</v>
      </c>
      <c r="F87" s="171">
        <v>29</v>
      </c>
      <c r="G87" s="172">
        <f t="shared" si="13"/>
        <v>173</v>
      </c>
    </row>
    <row r="88" spans="1:9" x14ac:dyDescent="0.2">
      <c r="A88" s="577">
        <v>40728</v>
      </c>
      <c r="B88" s="185" t="s">
        <v>93</v>
      </c>
      <c r="C88" s="187">
        <v>187399.98</v>
      </c>
      <c r="D88" s="188">
        <f t="shared" si="12"/>
        <v>704.5</v>
      </c>
      <c r="E88" s="171">
        <v>209</v>
      </c>
      <c r="F88" s="171">
        <v>33</v>
      </c>
      <c r="G88" s="172">
        <f t="shared" si="13"/>
        <v>69</v>
      </c>
    </row>
    <row r="89" spans="1:9" x14ac:dyDescent="0.2">
      <c r="A89" s="577">
        <v>40764</v>
      </c>
      <c r="B89" s="186" t="s">
        <v>94</v>
      </c>
      <c r="C89" s="187">
        <v>187418.84</v>
      </c>
      <c r="D89" s="188">
        <f t="shared" si="12"/>
        <v>18.85999999998603</v>
      </c>
      <c r="E89" s="171">
        <v>287</v>
      </c>
      <c r="F89" s="171">
        <v>49</v>
      </c>
      <c r="G89" s="172">
        <f t="shared" si="13"/>
        <v>94</v>
      </c>
    </row>
    <row r="90" spans="1:9" x14ac:dyDescent="0.2">
      <c r="A90" s="577">
        <v>40791</v>
      </c>
      <c r="B90" s="186" t="s">
        <v>95</v>
      </c>
      <c r="C90" s="189">
        <v>187858.63</v>
      </c>
      <c r="D90" s="188">
        <f t="shared" si="12"/>
        <v>439.79000000000815</v>
      </c>
      <c r="E90" s="173">
        <v>322</v>
      </c>
      <c r="F90" s="173">
        <v>57</v>
      </c>
      <c r="G90" s="172">
        <f t="shared" si="13"/>
        <v>43</v>
      </c>
    </row>
    <row r="91" spans="1:9" x14ac:dyDescent="0.2">
      <c r="A91" s="577">
        <v>40820</v>
      </c>
      <c r="B91" s="186" t="s">
        <v>96</v>
      </c>
      <c r="C91" s="171">
        <v>188265.25</v>
      </c>
      <c r="D91" s="188">
        <f t="shared" si="12"/>
        <v>406.61999999999534</v>
      </c>
      <c r="E91" s="171">
        <v>406</v>
      </c>
      <c r="F91" s="171">
        <v>79</v>
      </c>
      <c r="G91" s="172">
        <f t="shared" si="13"/>
        <v>106</v>
      </c>
    </row>
    <row r="92" spans="1:9" x14ac:dyDescent="0.2">
      <c r="A92" s="577">
        <v>40849</v>
      </c>
      <c r="B92" s="186" t="s">
        <v>97</v>
      </c>
      <c r="C92" s="171">
        <v>188549.31</v>
      </c>
      <c r="D92" s="188">
        <f t="shared" si="12"/>
        <v>284.05999999999767</v>
      </c>
      <c r="E92" s="171">
        <v>479</v>
      </c>
      <c r="F92" s="171">
        <v>100</v>
      </c>
      <c r="G92" s="172">
        <f t="shared" si="13"/>
        <v>94</v>
      </c>
    </row>
    <row r="93" spans="1:9" x14ac:dyDescent="0.2">
      <c r="A93" s="577">
        <v>40879</v>
      </c>
      <c r="B93" s="185" t="s">
        <v>98</v>
      </c>
      <c r="C93" s="171">
        <v>188998.65</v>
      </c>
      <c r="D93" s="188">
        <f t="shared" si="12"/>
        <v>449.33999999999651</v>
      </c>
      <c r="E93" s="171">
        <v>632</v>
      </c>
      <c r="F93" s="171">
        <v>114</v>
      </c>
      <c r="G93" s="172">
        <f t="shared" si="13"/>
        <v>167</v>
      </c>
    </row>
    <row r="94" spans="1:9" x14ac:dyDescent="0.2">
      <c r="A94" s="577">
        <v>40909</v>
      </c>
      <c r="B94" s="185" t="s">
        <v>99</v>
      </c>
      <c r="C94" s="171">
        <v>189132.79</v>
      </c>
      <c r="D94" s="188">
        <f t="shared" si="12"/>
        <v>134.14000000001397</v>
      </c>
      <c r="E94" s="171">
        <v>769</v>
      </c>
      <c r="F94" s="171">
        <v>121</v>
      </c>
      <c r="G94" s="172">
        <f t="shared" si="13"/>
        <v>144</v>
      </c>
    </row>
    <row r="95" spans="1:9" x14ac:dyDescent="0.2">
      <c r="A95" s="168"/>
      <c r="B95" s="168">
        <v>2011</v>
      </c>
      <c r="C95" s="190" t="s">
        <v>70</v>
      </c>
      <c r="D95" s="191">
        <f>SUM(D83:D94)</f>
        <v>5622.460000000021</v>
      </c>
      <c r="E95" s="192" t="s">
        <v>70</v>
      </c>
      <c r="F95" s="192" t="s">
        <v>70</v>
      </c>
      <c r="G95" s="193">
        <f>SUM(G83:G94)</f>
        <v>1133</v>
      </c>
    </row>
    <row r="96" spans="1:9" x14ac:dyDescent="0.2">
      <c r="A96" s="577">
        <v>40940</v>
      </c>
      <c r="B96" s="185" t="s">
        <v>88</v>
      </c>
      <c r="C96" s="171">
        <v>192142.58</v>
      </c>
      <c r="D96" s="188">
        <f>C96-C94</f>
        <v>3009.789999999979</v>
      </c>
      <c r="E96" s="171">
        <v>842</v>
      </c>
      <c r="F96" s="171">
        <v>135</v>
      </c>
      <c r="G96" s="172">
        <f>(E96-E94)+(F96-F94)</f>
        <v>87</v>
      </c>
    </row>
    <row r="97" spans="1:7" x14ac:dyDescent="0.2">
      <c r="A97" s="577">
        <v>40969</v>
      </c>
      <c r="B97" s="185" t="s">
        <v>89</v>
      </c>
      <c r="C97" s="171">
        <v>193528.61</v>
      </c>
      <c r="D97" s="188">
        <f t="shared" ref="D97:D107" si="14">C97-C96</f>
        <v>1386.0299999999988</v>
      </c>
      <c r="E97" s="171">
        <v>914</v>
      </c>
      <c r="F97" s="171">
        <v>148</v>
      </c>
      <c r="G97" s="172">
        <f t="shared" ref="G97:G107" si="15">(E97-E96)+(F97-F96)</f>
        <v>85</v>
      </c>
    </row>
    <row r="98" spans="1:7" x14ac:dyDescent="0.2">
      <c r="A98" s="577">
        <v>41001</v>
      </c>
      <c r="B98" s="185" t="s">
        <v>90</v>
      </c>
      <c r="C98" s="171">
        <v>193556.07</v>
      </c>
      <c r="D98" s="188">
        <f t="shared" si="14"/>
        <v>27.460000000020955</v>
      </c>
      <c r="E98" s="171">
        <v>1005</v>
      </c>
      <c r="F98" s="171">
        <v>167</v>
      </c>
      <c r="G98" s="172">
        <f t="shared" si="15"/>
        <v>110</v>
      </c>
    </row>
    <row r="99" spans="1:7" x14ac:dyDescent="0.2">
      <c r="A99" s="577">
        <v>41031</v>
      </c>
      <c r="B99" s="185" t="s">
        <v>91</v>
      </c>
      <c r="C99" s="171">
        <v>193556.07</v>
      </c>
      <c r="D99" s="188">
        <f t="shared" si="14"/>
        <v>0</v>
      </c>
      <c r="E99" s="171">
        <v>1079</v>
      </c>
      <c r="F99" s="171">
        <v>188</v>
      </c>
      <c r="G99" s="172">
        <f t="shared" si="15"/>
        <v>95</v>
      </c>
    </row>
    <row r="100" spans="1:7" x14ac:dyDescent="0.2">
      <c r="A100" s="577">
        <v>41061</v>
      </c>
      <c r="B100" s="185" t="s">
        <v>92</v>
      </c>
      <c r="C100" s="171">
        <v>193571.93</v>
      </c>
      <c r="D100" s="188">
        <f t="shared" si="14"/>
        <v>15.85999999998603</v>
      </c>
      <c r="E100" s="171">
        <v>1142</v>
      </c>
      <c r="F100" s="171">
        <v>197</v>
      </c>
      <c r="G100" s="172">
        <f t="shared" si="15"/>
        <v>72</v>
      </c>
    </row>
    <row r="101" spans="1:7" x14ac:dyDescent="0.2">
      <c r="A101" s="577">
        <v>41092</v>
      </c>
      <c r="B101" s="185" t="s">
        <v>93</v>
      </c>
      <c r="C101" s="171">
        <v>194418.92</v>
      </c>
      <c r="D101" s="188">
        <f t="shared" si="14"/>
        <v>846.99000000001979</v>
      </c>
      <c r="E101" s="171">
        <v>1237</v>
      </c>
      <c r="F101" s="171">
        <v>206</v>
      </c>
      <c r="G101" s="172">
        <f t="shared" si="15"/>
        <v>104</v>
      </c>
    </row>
    <row r="102" spans="1:7" x14ac:dyDescent="0.2">
      <c r="A102" s="577">
        <v>41122</v>
      </c>
      <c r="B102" s="186" t="s">
        <v>94</v>
      </c>
      <c r="C102" s="171">
        <v>195045.16</v>
      </c>
      <c r="D102" s="188">
        <f t="shared" si="14"/>
        <v>626.23999999999069</v>
      </c>
      <c r="E102" s="171">
        <v>1331</v>
      </c>
      <c r="F102" s="171">
        <v>218</v>
      </c>
      <c r="G102" s="172">
        <f t="shared" si="15"/>
        <v>106</v>
      </c>
    </row>
    <row r="103" spans="1:7" x14ac:dyDescent="0.2">
      <c r="A103" s="577">
        <v>41155</v>
      </c>
      <c r="B103" s="186" t="s">
        <v>95</v>
      </c>
      <c r="C103" s="171">
        <v>195672.45</v>
      </c>
      <c r="D103" s="188">
        <f t="shared" si="14"/>
        <v>627.29000000000815</v>
      </c>
      <c r="E103" s="171">
        <v>1405</v>
      </c>
      <c r="F103" s="171">
        <v>232</v>
      </c>
      <c r="G103" s="172">
        <f t="shared" si="15"/>
        <v>88</v>
      </c>
    </row>
    <row r="104" spans="1:7" x14ac:dyDescent="0.2">
      <c r="A104" s="577">
        <v>41183</v>
      </c>
      <c r="B104" s="186" t="s">
        <v>96</v>
      </c>
      <c r="C104" s="171">
        <v>197405.55</v>
      </c>
      <c r="D104" s="188">
        <f t="shared" si="14"/>
        <v>1733.0999999999767</v>
      </c>
      <c r="E104" s="171">
        <v>1500</v>
      </c>
      <c r="F104" s="171">
        <v>257</v>
      </c>
      <c r="G104" s="172">
        <f t="shared" si="15"/>
        <v>120</v>
      </c>
    </row>
    <row r="105" spans="1:7" x14ac:dyDescent="0.2">
      <c r="A105" s="577">
        <v>41219</v>
      </c>
      <c r="B105" s="186" t="s">
        <v>97</v>
      </c>
      <c r="C105" s="171">
        <v>203228.55</v>
      </c>
      <c r="D105" s="188">
        <f t="shared" si="14"/>
        <v>5823</v>
      </c>
      <c r="E105" s="171">
        <v>1601</v>
      </c>
      <c r="F105" s="171">
        <v>278</v>
      </c>
      <c r="G105" s="172">
        <f t="shared" si="15"/>
        <v>122</v>
      </c>
    </row>
    <row r="106" spans="1:7" x14ac:dyDescent="0.2">
      <c r="A106" s="577">
        <v>41246</v>
      </c>
      <c r="B106" s="185" t="s">
        <v>98</v>
      </c>
      <c r="C106" s="171">
        <v>210004.69</v>
      </c>
      <c r="D106" s="188">
        <f t="shared" si="14"/>
        <v>6776.140000000014</v>
      </c>
      <c r="E106" s="171">
        <v>1667</v>
      </c>
      <c r="F106" s="171">
        <v>286</v>
      </c>
      <c r="G106" s="172">
        <f t="shared" si="15"/>
        <v>74</v>
      </c>
    </row>
    <row r="107" spans="1:7" x14ac:dyDescent="0.2">
      <c r="A107" s="577">
        <v>41281</v>
      </c>
      <c r="B107" s="185" t="s">
        <v>99</v>
      </c>
      <c r="C107" s="187">
        <v>221831.9</v>
      </c>
      <c r="D107" s="188">
        <f t="shared" si="14"/>
        <v>11827.209999999992</v>
      </c>
      <c r="E107" s="171">
        <v>1744</v>
      </c>
      <c r="F107" s="171">
        <v>293</v>
      </c>
      <c r="G107" s="172">
        <f t="shared" si="15"/>
        <v>84</v>
      </c>
    </row>
    <row r="108" spans="1:7" x14ac:dyDescent="0.2">
      <c r="A108" s="807"/>
      <c r="B108" s="168">
        <v>2012</v>
      </c>
      <c r="C108" s="190" t="s">
        <v>70</v>
      </c>
      <c r="D108" s="191">
        <f>SUM(D96:D107)</f>
        <v>32699.109999999986</v>
      </c>
      <c r="E108" s="192" t="s">
        <v>70</v>
      </c>
      <c r="F108" s="192" t="s">
        <v>70</v>
      </c>
      <c r="G108" s="193">
        <f>SUM(G96:G107)</f>
        <v>1147</v>
      </c>
    </row>
    <row r="109" spans="1:7" x14ac:dyDescent="0.2">
      <c r="A109" s="577">
        <v>41309</v>
      </c>
      <c r="B109" s="185" t="s">
        <v>88</v>
      </c>
      <c r="C109" s="187">
        <v>232388.42</v>
      </c>
      <c r="D109" s="188">
        <f>C109-C107</f>
        <v>10556.520000000019</v>
      </c>
      <c r="E109" s="171">
        <v>1819</v>
      </c>
      <c r="F109" s="171">
        <v>311</v>
      </c>
      <c r="G109" s="172">
        <f>(E109-E107)+(F109-F107)</f>
        <v>93</v>
      </c>
    </row>
    <row r="110" spans="1:7" x14ac:dyDescent="0.2">
      <c r="A110" s="577">
        <v>41337</v>
      </c>
      <c r="B110" s="185" t="s">
        <v>89</v>
      </c>
      <c r="C110" s="187">
        <v>242713.08</v>
      </c>
      <c r="D110" s="188">
        <f t="shared" ref="D110:D120" si="16">C110-C109</f>
        <v>10324.659999999974</v>
      </c>
      <c r="E110" s="171">
        <v>1981</v>
      </c>
      <c r="F110" s="171">
        <v>332</v>
      </c>
      <c r="G110" s="172">
        <f t="shared" ref="G110:G120" si="17">(E110-E109)+(F110-F109)</f>
        <v>183</v>
      </c>
    </row>
    <row r="111" spans="1:7" x14ac:dyDescent="0.2">
      <c r="A111" s="577">
        <v>41372</v>
      </c>
      <c r="B111" s="185" t="s">
        <v>90</v>
      </c>
      <c r="C111" s="187">
        <v>253257.55</v>
      </c>
      <c r="D111" s="188">
        <f t="shared" si="16"/>
        <v>10544.470000000001</v>
      </c>
      <c r="E111" s="171">
        <v>2056</v>
      </c>
      <c r="F111" s="171">
        <v>352</v>
      </c>
      <c r="G111" s="172">
        <f t="shared" si="17"/>
        <v>95</v>
      </c>
    </row>
    <row r="112" spans="1:7" x14ac:dyDescent="0.2">
      <c r="A112" s="577">
        <v>41396</v>
      </c>
      <c r="B112" s="185" t="s">
        <v>91</v>
      </c>
      <c r="C112" s="187">
        <v>255681.21</v>
      </c>
      <c r="D112" s="188">
        <f t="shared" si="16"/>
        <v>2423.6600000000035</v>
      </c>
      <c r="E112" s="171">
        <v>2111</v>
      </c>
      <c r="F112" s="171">
        <v>361</v>
      </c>
      <c r="G112" s="172">
        <f t="shared" si="17"/>
        <v>64</v>
      </c>
    </row>
    <row r="113" spans="1:8" x14ac:dyDescent="0.2">
      <c r="A113" s="577">
        <v>41428</v>
      </c>
      <c r="B113" s="185" t="s">
        <v>92</v>
      </c>
      <c r="C113" s="187">
        <v>257807.89</v>
      </c>
      <c r="D113" s="188">
        <f t="shared" si="16"/>
        <v>2126.6800000000221</v>
      </c>
      <c r="E113" s="171">
        <v>2180</v>
      </c>
      <c r="F113" s="171">
        <v>373</v>
      </c>
      <c r="G113" s="172">
        <f t="shared" si="17"/>
        <v>81</v>
      </c>
    </row>
    <row r="114" spans="1:8" x14ac:dyDescent="0.2">
      <c r="A114" s="577">
        <v>41456</v>
      </c>
      <c r="B114" s="185" t="s">
        <v>93</v>
      </c>
      <c r="C114" s="187">
        <v>259042.38</v>
      </c>
      <c r="D114" s="188">
        <f t="shared" si="16"/>
        <v>1234.4899999999907</v>
      </c>
      <c r="E114" s="171">
        <v>2256</v>
      </c>
      <c r="F114" s="171">
        <v>381</v>
      </c>
      <c r="G114" s="172">
        <f t="shared" si="17"/>
        <v>84</v>
      </c>
    </row>
    <row r="115" spans="1:8" x14ac:dyDescent="0.2">
      <c r="A115" s="577">
        <v>41491</v>
      </c>
      <c r="B115" s="186" t="s">
        <v>94</v>
      </c>
      <c r="C115" s="187">
        <v>259613.03</v>
      </c>
      <c r="D115" s="188">
        <f t="shared" si="16"/>
        <v>570.64999999999418</v>
      </c>
      <c r="E115" s="171">
        <v>2312</v>
      </c>
      <c r="F115" s="171">
        <v>392</v>
      </c>
      <c r="G115" s="172">
        <f t="shared" si="17"/>
        <v>67</v>
      </c>
    </row>
    <row r="116" spans="1:8" x14ac:dyDescent="0.2">
      <c r="A116" s="577">
        <v>41519</v>
      </c>
      <c r="B116" s="186" t="s">
        <v>95</v>
      </c>
      <c r="C116" s="187">
        <v>260843.8</v>
      </c>
      <c r="D116" s="188">
        <f t="shared" si="16"/>
        <v>1230.7699999999895</v>
      </c>
      <c r="E116" s="171">
        <v>2372</v>
      </c>
      <c r="F116" s="171">
        <v>403</v>
      </c>
      <c r="G116" s="172">
        <f t="shared" si="17"/>
        <v>71</v>
      </c>
    </row>
    <row r="117" spans="1:8" x14ac:dyDescent="0.2">
      <c r="A117" s="578"/>
      <c r="B117" s="186" t="s">
        <v>96</v>
      </c>
      <c r="C117" s="187"/>
      <c r="D117" s="188"/>
      <c r="E117" s="171"/>
      <c r="F117" s="171"/>
      <c r="G117" s="172"/>
      <c r="H117" s="743" t="s">
        <v>481</v>
      </c>
    </row>
    <row r="118" spans="1:8" x14ac:dyDescent="0.2">
      <c r="A118" s="578"/>
      <c r="B118" s="186" t="s">
        <v>97</v>
      </c>
      <c r="C118" s="187"/>
      <c r="D118" s="188"/>
      <c r="E118" s="171"/>
      <c r="F118" s="171"/>
      <c r="G118" s="172"/>
    </row>
    <row r="119" spans="1:8" x14ac:dyDescent="0.2">
      <c r="A119" s="577">
        <v>41610</v>
      </c>
      <c r="B119" s="185" t="s">
        <v>98</v>
      </c>
      <c r="C119" s="187">
        <v>268674.03999999998</v>
      </c>
      <c r="D119" s="188">
        <f>C119-C116</f>
        <v>7830.2399999999907</v>
      </c>
      <c r="E119" s="171">
        <v>2633</v>
      </c>
      <c r="F119" s="171">
        <v>439</v>
      </c>
      <c r="G119" s="172">
        <f>(E119-E116)+(F119-F116)</f>
        <v>297</v>
      </c>
    </row>
    <row r="120" spans="1:8" x14ac:dyDescent="0.2">
      <c r="A120" s="577">
        <v>41646</v>
      </c>
      <c r="B120" s="185" t="s">
        <v>99</v>
      </c>
      <c r="C120" s="187">
        <v>278396.40000000002</v>
      </c>
      <c r="D120" s="188">
        <f t="shared" si="16"/>
        <v>9722.3600000000442</v>
      </c>
      <c r="E120" s="171">
        <v>2689</v>
      </c>
      <c r="F120" s="171">
        <v>447</v>
      </c>
      <c r="G120" s="172">
        <f t="shared" si="17"/>
        <v>64</v>
      </c>
    </row>
    <row r="121" spans="1:8" x14ac:dyDescent="0.2">
      <c r="A121" s="807"/>
      <c r="B121" s="168">
        <v>2013</v>
      </c>
      <c r="C121" s="190" t="s">
        <v>70</v>
      </c>
      <c r="D121" s="191">
        <f>SUM(D109:D120)</f>
        <v>56564.500000000029</v>
      </c>
      <c r="E121" s="192" t="s">
        <v>70</v>
      </c>
      <c r="F121" s="192" t="s">
        <v>70</v>
      </c>
      <c r="G121" s="193">
        <f>SUM(G109:G120)</f>
        <v>1099</v>
      </c>
    </row>
    <row r="122" spans="1:8" x14ac:dyDescent="0.2">
      <c r="A122" s="578"/>
      <c r="B122" s="185" t="s">
        <v>88</v>
      </c>
      <c r="C122" s="187"/>
      <c r="D122" s="188"/>
      <c r="E122" s="171"/>
      <c r="F122" s="171"/>
      <c r="G122" s="172"/>
    </row>
    <row r="123" spans="1:8" x14ac:dyDescent="0.2">
      <c r="A123" s="578"/>
      <c r="B123" s="185" t="s">
        <v>89</v>
      </c>
      <c r="C123" s="187"/>
      <c r="D123" s="188">
        <f t="shared" ref="D123:D132" si="18">C123-C122</f>
        <v>0</v>
      </c>
      <c r="E123" s="171"/>
      <c r="F123" s="171"/>
      <c r="G123" s="172">
        <f t="shared" ref="G123:G132" si="19">(E123-E122)+(F123-F122)</f>
        <v>0</v>
      </c>
    </row>
    <row r="124" spans="1:8" x14ac:dyDescent="0.2">
      <c r="A124" s="578"/>
      <c r="B124" s="185" t="s">
        <v>90</v>
      </c>
      <c r="C124" s="187"/>
      <c r="D124" s="188">
        <f t="shared" si="18"/>
        <v>0</v>
      </c>
      <c r="E124" s="171"/>
      <c r="F124" s="171"/>
      <c r="G124" s="172">
        <f t="shared" si="19"/>
        <v>0</v>
      </c>
    </row>
    <row r="125" spans="1:8" x14ac:dyDescent="0.2">
      <c r="A125" s="578"/>
      <c r="B125" s="185" t="s">
        <v>91</v>
      </c>
      <c r="C125" s="187"/>
      <c r="D125" s="188">
        <f t="shared" si="18"/>
        <v>0</v>
      </c>
      <c r="E125" s="171"/>
      <c r="F125" s="171"/>
      <c r="G125" s="172">
        <f t="shared" si="19"/>
        <v>0</v>
      </c>
    </row>
    <row r="126" spans="1:8" x14ac:dyDescent="0.2">
      <c r="A126" s="578"/>
      <c r="B126" s="185" t="s">
        <v>92</v>
      </c>
      <c r="C126" s="187"/>
      <c r="D126" s="188">
        <f t="shared" si="18"/>
        <v>0</v>
      </c>
      <c r="E126" s="171"/>
      <c r="F126" s="171"/>
      <c r="G126" s="172">
        <f t="shared" si="19"/>
        <v>0</v>
      </c>
    </row>
    <row r="127" spans="1:8" x14ac:dyDescent="0.2">
      <c r="A127" s="578"/>
      <c r="B127" s="185" t="s">
        <v>93</v>
      </c>
      <c r="C127" s="187"/>
      <c r="D127" s="188">
        <f t="shared" si="18"/>
        <v>0</v>
      </c>
      <c r="E127" s="171"/>
      <c r="F127" s="171"/>
      <c r="G127" s="172">
        <f t="shared" si="19"/>
        <v>0</v>
      </c>
    </row>
    <row r="128" spans="1:8" x14ac:dyDescent="0.2">
      <c r="A128" s="578"/>
      <c r="B128" s="186" t="s">
        <v>94</v>
      </c>
      <c r="C128" s="187"/>
      <c r="D128" s="188">
        <f t="shared" si="18"/>
        <v>0</v>
      </c>
      <c r="E128" s="171"/>
      <c r="F128" s="171"/>
      <c r="G128" s="172">
        <f t="shared" si="19"/>
        <v>0</v>
      </c>
    </row>
    <row r="129" spans="1:8" x14ac:dyDescent="0.2">
      <c r="A129" s="578"/>
      <c r="B129" s="186" t="s">
        <v>95</v>
      </c>
      <c r="C129" s="187"/>
      <c r="D129" s="188">
        <f t="shared" si="18"/>
        <v>0</v>
      </c>
      <c r="E129" s="171"/>
      <c r="F129" s="171"/>
      <c r="G129" s="172">
        <f t="shared" si="19"/>
        <v>0</v>
      </c>
    </row>
    <row r="130" spans="1:8" x14ac:dyDescent="0.2">
      <c r="A130" s="578"/>
      <c r="B130" s="186" t="s">
        <v>96</v>
      </c>
      <c r="C130" s="187"/>
      <c r="D130" s="188">
        <f t="shared" si="18"/>
        <v>0</v>
      </c>
      <c r="E130" s="171"/>
      <c r="F130" s="171"/>
      <c r="G130" s="172">
        <f t="shared" si="19"/>
        <v>0</v>
      </c>
      <c r="H130" s="743" t="s">
        <v>516</v>
      </c>
    </row>
    <row r="131" spans="1:8" x14ac:dyDescent="0.2">
      <c r="A131" s="578"/>
      <c r="B131" s="186" t="s">
        <v>97</v>
      </c>
      <c r="C131" s="187"/>
      <c r="D131" s="188">
        <f t="shared" si="18"/>
        <v>0</v>
      </c>
      <c r="E131" s="171"/>
      <c r="F131" s="171"/>
      <c r="G131" s="172">
        <f t="shared" si="19"/>
        <v>0</v>
      </c>
      <c r="H131" s="743" t="s">
        <v>516</v>
      </c>
    </row>
    <row r="132" spans="1:8" x14ac:dyDescent="0.2">
      <c r="A132" s="578"/>
      <c r="B132" s="185" t="s">
        <v>98</v>
      </c>
      <c r="C132" s="187"/>
      <c r="D132" s="188">
        <f t="shared" si="18"/>
        <v>0</v>
      </c>
      <c r="E132" s="171"/>
      <c r="F132" s="171"/>
      <c r="G132" s="172">
        <f t="shared" si="19"/>
        <v>0</v>
      </c>
    </row>
    <row r="133" spans="1:8" x14ac:dyDescent="0.2">
      <c r="A133" s="577">
        <v>42006</v>
      </c>
      <c r="B133" s="185" t="s">
        <v>99</v>
      </c>
      <c r="C133" s="187">
        <v>301701.15000000002</v>
      </c>
      <c r="D133" s="188"/>
      <c r="E133" s="171">
        <v>3553</v>
      </c>
      <c r="F133" s="171">
        <v>604</v>
      </c>
      <c r="G133" s="172"/>
    </row>
    <row r="134" spans="1:8" x14ac:dyDescent="0.2">
      <c r="A134" s="807"/>
      <c r="B134" s="168">
        <v>2014</v>
      </c>
      <c r="C134" s="190" t="s">
        <v>70</v>
      </c>
      <c r="D134" s="191">
        <f>C133-C120</f>
        <v>23304.75</v>
      </c>
      <c r="E134" s="192" t="s">
        <v>70</v>
      </c>
      <c r="F134" s="192" t="s">
        <v>70</v>
      </c>
      <c r="G134" s="193">
        <f>(E133-E120)+(F133-F120)</f>
        <v>1021</v>
      </c>
    </row>
    <row r="135" spans="1:8" x14ac:dyDescent="0.2">
      <c r="A135" s="577">
        <v>42035</v>
      </c>
      <c r="B135" s="185" t="s">
        <v>88</v>
      </c>
      <c r="C135" s="187">
        <v>304585.57</v>
      </c>
      <c r="D135" s="188">
        <f>C135-C133</f>
        <v>2884.4199999999837</v>
      </c>
      <c r="E135" s="171">
        <v>3669</v>
      </c>
      <c r="F135" s="171">
        <v>618</v>
      </c>
      <c r="G135" s="172">
        <f>(E135-E133)+(F135-F133)</f>
        <v>130</v>
      </c>
    </row>
    <row r="136" spans="1:8" x14ac:dyDescent="0.2">
      <c r="A136" s="577">
        <v>42065</v>
      </c>
      <c r="B136" s="185" t="s">
        <v>89</v>
      </c>
      <c r="C136" s="187">
        <v>307782.49</v>
      </c>
      <c r="D136" s="188">
        <f t="shared" ref="D136:D146" si="20">C136-C135</f>
        <v>3196.9199999999837</v>
      </c>
      <c r="E136" s="171">
        <v>3759</v>
      </c>
      <c r="F136" s="171">
        <v>623</v>
      </c>
      <c r="G136" s="172">
        <f t="shared" ref="G136:G146" si="21">(E136-E135)+(F136-F135)</f>
        <v>95</v>
      </c>
    </row>
    <row r="137" spans="1:8" x14ac:dyDescent="0.2">
      <c r="A137" s="577">
        <v>42108</v>
      </c>
      <c r="B137" s="185" t="s">
        <v>90</v>
      </c>
      <c r="C137" s="187">
        <v>308893.51</v>
      </c>
      <c r="D137" s="188">
        <f t="shared" si="20"/>
        <v>1111.0200000000186</v>
      </c>
      <c r="E137" s="171">
        <v>3866</v>
      </c>
      <c r="F137" s="171">
        <v>647</v>
      </c>
      <c r="G137" s="172">
        <f t="shared" si="21"/>
        <v>131</v>
      </c>
    </row>
    <row r="138" spans="1:8" x14ac:dyDescent="0.2">
      <c r="A138" s="577">
        <v>42128</v>
      </c>
      <c r="B138" s="185" t="s">
        <v>91</v>
      </c>
      <c r="C138" s="187">
        <v>308934.8</v>
      </c>
      <c r="D138" s="188">
        <f t="shared" si="20"/>
        <v>41.289999999979045</v>
      </c>
      <c r="E138" s="171">
        <v>3915</v>
      </c>
      <c r="F138" s="171">
        <v>658</v>
      </c>
      <c r="G138" s="172">
        <f t="shared" si="21"/>
        <v>60</v>
      </c>
    </row>
    <row r="139" spans="1:8" x14ac:dyDescent="0.2">
      <c r="A139" s="578"/>
      <c r="B139" s="185" t="s">
        <v>92</v>
      </c>
      <c r="C139" s="187"/>
      <c r="D139" s="188"/>
      <c r="E139" s="171"/>
      <c r="F139" s="171"/>
      <c r="G139" s="172"/>
    </row>
    <row r="140" spans="1:8" x14ac:dyDescent="0.2">
      <c r="A140" s="577">
        <v>42186</v>
      </c>
      <c r="B140" s="185" t="s">
        <v>93</v>
      </c>
      <c r="C140" s="187">
        <v>309221.84999999998</v>
      </c>
      <c r="D140" s="188">
        <f>C140-C138</f>
        <v>287.04999999998836</v>
      </c>
      <c r="E140" s="171">
        <v>4030</v>
      </c>
      <c r="F140" s="171">
        <v>677</v>
      </c>
      <c r="G140" s="172">
        <f>(E140-E138)+(F140-F138)</f>
        <v>134</v>
      </c>
    </row>
    <row r="141" spans="1:8" x14ac:dyDescent="0.2">
      <c r="A141" s="577">
        <v>42218</v>
      </c>
      <c r="B141" s="186" t="s">
        <v>94</v>
      </c>
      <c r="C141" s="187">
        <v>310193.49</v>
      </c>
      <c r="D141" s="188">
        <f t="shared" si="20"/>
        <v>971.64000000001397</v>
      </c>
      <c r="E141" s="171">
        <v>4152</v>
      </c>
      <c r="F141" s="171">
        <v>693</v>
      </c>
      <c r="G141" s="172">
        <f t="shared" si="21"/>
        <v>138</v>
      </c>
    </row>
    <row r="142" spans="1:8" x14ac:dyDescent="0.2">
      <c r="A142" s="577">
        <v>42247</v>
      </c>
      <c r="B142" s="186" t="s">
        <v>95</v>
      </c>
      <c r="C142" s="187">
        <v>311091.90000000002</v>
      </c>
      <c r="D142" s="188">
        <f t="shared" si="20"/>
        <v>898.4100000000326</v>
      </c>
      <c r="E142" s="171">
        <v>4197</v>
      </c>
      <c r="F142" s="171">
        <v>700</v>
      </c>
      <c r="G142" s="172">
        <f t="shared" si="21"/>
        <v>52</v>
      </c>
    </row>
    <row r="143" spans="1:8" x14ac:dyDescent="0.2">
      <c r="A143" s="577">
        <v>42277</v>
      </c>
      <c r="B143" s="186" t="s">
        <v>96</v>
      </c>
      <c r="C143" s="187"/>
      <c r="D143" s="188"/>
      <c r="E143" s="171">
        <v>4263</v>
      </c>
      <c r="F143" s="171">
        <v>713</v>
      </c>
      <c r="G143" s="172">
        <f t="shared" si="21"/>
        <v>79</v>
      </c>
    </row>
    <row r="144" spans="1:8" x14ac:dyDescent="0.2">
      <c r="A144" s="577">
        <v>42310</v>
      </c>
      <c r="B144" s="186" t="s">
        <v>97</v>
      </c>
      <c r="C144" s="187">
        <v>311962.98</v>
      </c>
      <c r="D144" s="188">
        <f>C144-C142</f>
        <v>871.07999999995809</v>
      </c>
      <c r="E144" s="171">
        <v>4363</v>
      </c>
      <c r="F144" s="171">
        <v>739</v>
      </c>
      <c r="G144" s="172">
        <f t="shared" si="21"/>
        <v>126</v>
      </c>
    </row>
    <row r="145" spans="1:8" x14ac:dyDescent="0.2">
      <c r="A145" s="577">
        <v>42339</v>
      </c>
      <c r="B145" s="185" t="s">
        <v>98</v>
      </c>
      <c r="C145" s="187">
        <v>313791.57</v>
      </c>
      <c r="D145" s="188">
        <f t="shared" si="20"/>
        <v>1828.5900000000256</v>
      </c>
      <c r="E145" s="171">
        <v>4572</v>
      </c>
      <c r="F145" s="171">
        <v>790</v>
      </c>
      <c r="G145" s="172">
        <f t="shared" si="21"/>
        <v>260</v>
      </c>
    </row>
    <row r="146" spans="1:8" x14ac:dyDescent="0.2">
      <c r="A146" s="577">
        <v>42373</v>
      </c>
      <c r="B146" s="185" t="s">
        <v>99</v>
      </c>
      <c r="C146" s="187">
        <v>321246.78999999998</v>
      </c>
      <c r="D146" s="188">
        <f t="shared" si="20"/>
        <v>7455.2199999999721</v>
      </c>
      <c r="E146" s="171">
        <v>4976</v>
      </c>
      <c r="F146" s="171">
        <v>899</v>
      </c>
      <c r="G146" s="172">
        <f t="shared" si="21"/>
        <v>513</v>
      </c>
      <c r="H146" s="743" t="s">
        <v>561</v>
      </c>
    </row>
    <row r="147" spans="1:8" x14ac:dyDescent="0.2">
      <c r="A147" s="807"/>
      <c r="B147" s="168">
        <v>2015</v>
      </c>
      <c r="C147" s="190" t="s">
        <v>70</v>
      </c>
      <c r="D147" s="191">
        <f>SUM(D135:D146)</f>
        <v>19545.639999999956</v>
      </c>
      <c r="E147" s="192" t="s">
        <v>70</v>
      </c>
      <c r="F147" s="192" t="s">
        <v>70</v>
      </c>
      <c r="G147" s="193">
        <f>SUM(G135:G146)</f>
        <v>1718</v>
      </c>
    </row>
    <row r="148" spans="1:8" x14ac:dyDescent="0.2">
      <c r="A148" s="577">
        <v>42401</v>
      </c>
      <c r="B148" s="185" t="s">
        <v>88</v>
      </c>
      <c r="C148" s="187">
        <v>326248.62</v>
      </c>
      <c r="D148" s="188">
        <f>C148-C146</f>
        <v>5001.8300000000163</v>
      </c>
      <c r="E148" s="467">
        <v>5143</v>
      </c>
      <c r="F148" s="467">
        <v>950</v>
      </c>
      <c r="G148" s="172">
        <f>(E148-E146)+(F148-F146)</f>
        <v>218</v>
      </c>
      <c r="H148" s="743" t="s">
        <v>561</v>
      </c>
    </row>
    <row r="149" spans="1:8" x14ac:dyDescent="0.2">
      <c r="A149" s="577">
        <v>42436</v>
      </c>
      <c r="B149" s="185" t="s">
        <v>89</v>
      </c>
      <c r="C149" s="187">
        <v>329197.92</v>
      </c>
      <c r="D149" s="188">
        <f t="shared" ref="D149:D159" si="22">C149-C148</f>
        <v>2949.2999999999884</v>
      </c>
      <c r="E149" s="467">
        <v>5244</v>
      </c>
      <c r="F149" s="467">
        <v>984</v>
      </c>
      <c r="G149" s="172">
        <f t="shared" ref="G149:G159" si="23">(E149-E148)+(F149-F148)</f>
        <v>135</v>
      </c>
    </row>
    <row r="150" spans="1:8" x14ac:dyDescent="0.2">
      <c r="A150" s="577">
        <v>42474</v>
      </c>
      <c r="B150" s="185" t="s">
        <v>90</v>
      </c>
      <c r="C150" s="187">
        <v>329851.37</v>
      </c>
      <c r="D150" s="188">
        <f t="shared" si="22"/>
        <v>653.45000000001164</v>
      </c>
      <c r="E150" s="467">
        <v>5365</v>
      </c>
      <c r="F150" s="467">
        <v>1027</v>
      </c>
      <c r="G150" s="172">
        <f t="shared" si="23"/>
        <v>164</v>
      </c>
    </row>
    <row r="151" spans="1:8" x14ac:dyDescent="0.2">
      <c r="A151" s="577">
        <v>42492</v>
      </c>
      <c r="B151" s="185" t="s">
        <v>91</v>
      </c>
      <c r="C151" s="187">
        <v>329954.34000000003</v>
      </c>
      <c r="D151" s="188">
        <f t="shared" si="22"/>
        <v>102.97000000003027</v>
      </c>
      <c r="E151" s="467">
        <v>5388</v>
      </c>
      <c r="F151" s="467">
        <v>1046</v>
      </c>
      <c r="G151" s="172">
        <f t="shared" si="23"/>
        <v>42</v>
      </c>
    </row>
    <row r="152" spans="1:8" x14ac:dyDescent="0.2">
      <c r="A152" s="577">
        <v>42516</v>
      </c>
      <c r="B152" s="185" t="s">
        <v>92</v>
      </c>
      <c r="C152" s="187">
        <v>330497.15000000002</v>
      </c>
      <c r="D152" s="188">
        <f t="shared" si="22"/>
        <v>542.80999999999767</v>
      </c>
      <c r="E152" s="467">
        <v>5413</v>
      </c>
      <c r="F152" s="467">
        <v>1063</v>
      </c>
      <c r="G152" s="172">
        <f t="shared" si="23"/>
        <v>42</v>
      </c>
    </row>
    <row r="153" spans="1:8" x14ac:dyDescent="0.2">
      <c r="A153" s="577">
        <v>42552</v>
      </c>
      <c r="B153" s="185" t="s">
        <v>93</v>
      </c>
      <c r="C153" s="187">
        <v>331801.39</v>
      </c>
      <c r="D153" s="188">
        <f t="shared" si="22"/>
        <v>1304.2399999999907</v>
      </c>
      <c r="E153" s="467">
        <v>5462</v>
      </c>
      <c r="F153" s="467">
        <v>1083</v>
      </c>
      <c r="G153" s="172">
        <f t="shared" si="23"/>
        <v>69</v>
      </c>
    </row>
    <row r="154" spans="1:8" x14ac:dyDescent="0.2">
      <c r="A154" s="577">
        <v>42583</v>
      </c>
      <c r="B154" s="186" t="s">
        <v>94</v>
      </c>
      <c r="C154" s="187">
        <v>332872.78000000003</v>
      </c>
      <c r="D154" s="188">
        <f t="shared" si="22"/>
        <v>1071.390000000014</v>
      </c>
      <c r="E154" s="467">
        <v>5541</v>
      </c>
      <c r="F154" s="467">
        <v>1107</v>
      </c>
      <c r="G154" s="172">
        <f t="shared" si="23"/>
        <v>103</v>
      </c>
    </row>
    <row r="155" spans="1:8" x14ac:dyDescent="0.2">
      <c r="A155" s="577">
        <v>42618</v>
      </c>
      <c r="B155" s="186" t="s">
        <v>95</v>
      </c>
      <c r="C155" s="187">
        <v>333995.84999999998</v>
      </c>
      <c r="D155" s="188">
        <f t="shared" si="22"/>
        <v>1123.0699999999488</v>
      </c>
      <c r="E155" s="467">
        <v>5619</v>
      </c>
      <c r="F155" s="467">
        <v>1121</v>
      </c>
      <c r="G155" s="172">
        <f t="shared" si="23"/>
        <v>92</v>
      </c>
    </row>
    <row r="156" spans="1:8" x14ac:dyDescent="0.2">
      <c r="A156" s="577">
        <v>42647</v>
      </c>
      <c r="B156" s="186" t="s">
        <v>96</v>
      </c>
      <c r="C156" s="187">
        <v>334320.13</v>
      </c>
      <c r="D156" s="188">
        <f t="shared" si="22"/>
        <v>324.28000000002794</v>
      </c>
      <c r="E156" s="467">
        <v>5861</v>
      </c>
      <c r="F156" s="467">
        <v>1159</v>
      </c>
      <c r="G156" s="172">
        <f t="shared" si="23"/>
        <v>280</v>
      </c>
    </row>
    <row r="157" spans="1:8" x14ac:dyDescent="0.2">
      <c r="A157" s="577">
        <v>42676</v>
      </c>
      <c r="B157" s="186" t="s">
        <v>97</v>
      </c>
      <c r="C157" s="187">
        <v>334609.57</v>
      </c>
      <c r="D157" s="188">
        <f t="shared" si="22"/>
        <v>289.44000000000233</v>
      </c>
      <c r="E157" s="467">
        <v>5955</v>
      </c>
      <c r="F157" s="467">
        <v>1182</v>
      </c>
      <c r="G157" s="172">
        <f t="shared" si="23"/>
        <v>117</v>
      </c>
    </row>
    <row r="158" spans="1:8" x14ac:dyDescent="0.2">
      <c r="A158" s="577">
        <v>42706</v>
      </c>
      <c r="B158" s="185" t="s">
        <v>98</v>
      </c>
      <c r="C158" s="187">
        <v>335868.99</v>
      </c>
      <c r="D158" s="188">
        <f t="shared" si="22"/>
        <v>1259.4199999999837</v>
      </c>
      <c r="E158" s="467">
        <v>6090</v>
      </c>
      <c r="F158" s="467">
        <v>1214</v>
      </c>
      <c r="G158" s="172">
        <f t="shared" si="23"/>
        <v>167</v>
      </c>
    </row>
    <row r="159" spans="1:8" x14ac:dyDescent="0.2">
      <c r="A159" s="577">
        <v>42737</v>
      </c>
      <c r="B159" s="185" t="s">
        <v>99</v>
      </c>
      <c r="C159" s="187">
        <v>338331.43</v>
      </c>
      <c r="D159" s="188">
        <f t="shared" si="22"/>
        <v>2462.4400000000023</v>
      </c>
      <c r="E159" s="467">
        <v>6159</v>
      </c>
      <c r="F159" s="467">
        <v>1227</v>
      </c>
      <c r="G159" s="172">
        <f t="shared" si="23"/>
        <v>82</v>
      </c>
    </row>
    <row r="160" spans="1:8" x14ac:dyDescent="0.2">
      <c r="A160" s="807"/>
      <c r="B160" s="168">
        <v>2016</v>
      </c>
      <c r="C160" s="190" t="s">
        <v>70</v>
      </c>
      <c r="D160" s="191">
        <f>SUM(D148:D159)</f>
        <v>17084.640000000014</v>
      </c>
      <c r="E160" s="192" t="s">
        <v>70</v>
      </c>
      <c r="F160" s="192" t="s">
        <v>70</v>
      </c>
      <c r="G160" s="193">
        <f>SUM(G148:G159)</f>
        <v>1511</v>
      </c>
    </row>
    <row r="161" spans="1:7" x14ac:dyDescent="0.2">
      <c r="A161" s="577">
        <v>42772</v>
      </c>
      <c r="B161" s="185" t="s">
        <v>88</v>
      </c>
      <c r="C161" s="187">
        <v>346383.42</v>
      </c>
      <c r="D161" s="188">
        <f>C161-C159</f>
        <v>8051.9899999999907</v>
      </c>
      <c r="E161" s="467">
        <v>6290</v>
      </c>
      <c r="F161" s="467">
        <v>1240</v>
      </c>
      <c r="G161" s="172">
        <f>(E161-E159)+(F161-F159)</f>
        <v>144</v>
      </c>
    </row>
    <row r="162" spans="1:7" x14ac:dyDescent="0.2">
      <c r="A162" s="577">
        <v>42795</v>
      </c>
      <c r="B162" s="185" t="s">
        <v>89</v>
      </c>
      <c r="C162" s="187">
        <v>347216.03</v>
      </c>
      <c r="D162" s="188">
        <f t="shared" ref="D162:D172" si="24">C162-C161</f>
        <v>832.61000000004424</v>
      </c>
      <c r="E162" s="467">
        <v>6391</v>
      </c>
      <c r="F162" s="467">
        <v>1263</v>
      </c>
      <c r="G162" s="172">
        <f t="shared" ref="G162:G172" si="25">(E162-E161)+(F162-F161)</f>
        <v>124</v>
      </c>
    </row>
    <row r="163" spans="1:7" x14ac:dyDescent="0.2">
      <c r="A163" s="577">
        <v>42829</v>
      </c>
      <c r="B163" s="185" t="s">
        <v>90</v>
      </c>
      <c r="C163" s="187">
        <v>347582.31</v>
      </c>
      <c r="D163" s="188">
        <f t="shared" si="24"/>
        <v>366.27999999996973</v>
      </c>
      <c r="E163" s="467">
        <v>6475</v>
      </c>
      <c r="F163" s="467">
        <v>1295</v>
      </c>
      <c r="G163" s="172">
        <f t="shared" si="25"/>
        <v>116</v>
      </c>
    </row>
    <row r="164" spans="1:7" x14ac:dyDescent="0.2">
      <c r="A164" s="577">
        <v>42857</v>
      </c>
      <c r="B164" s="185" t="s">
        <v>91</v>
      </c>
      <c r="C164" s="187">
        <v>347957.28</v>
      </c>
      <c r="D164" s="188">
        <f t="shared" si="24"/>
        <v>374.97000000003027</v>
      </c>
      <c r="E164" s="467">
        <v>6532</v>
      </c>
      <c r="F164" s="467">
        <v>1317</v>
      </c>
      <c r="G164" s="172">
        <f t="shared" si="25"/>
        <v>79</v>
      </c>
    </row>
    <row r="165" spans="1:7" x14ac:dyDescent="0.2">
      <c r="A165" s="577">
        <v>42887</v>
      </c>
      <c r="B165" s="185" t="s">
        <v>92</v>
      </c>
      <c r="C165" s="187">
        <v>348877.08</v>
      </c>
      <c r="D165" s="188">
        <f t="shared" si="24"/>
        <v>919.79999999998836</v>
      </c>
      <c r="E165" s="467">
        <v>6601</v>
      </c>
      <c r="F165" s="467">
        <v>1334</v>
      </c>
      <c r="G165" s="172">
        <f t="shared" si="25"/>
        <v>86</v>
      </c>
    </row>
    <row r="166" spans="1:7" x14ac:dyDescent="0.2">
      <c r="A166" s="577">
        <v>42919</v>
      </c>
      <c r="B166" s="185" t="s">
        <v>93</v>
      </c>
      <c r="C166" s="187">
        <v>350084.59</v>
      </c>
      <c r="D166" s="188">
        <f t="shared" si="24"/>
        <v>1207.5100000000093</v>
      </c>
      <c r="E166" s="467">
        <v>6669</v>
      </c>
      <c r="F166" s="467">
        <v>1355</v>
      </c>
      <c r="G166" s="172">
        <f t="shared" si="25"/>
        <v>89</v>
      </c>
    </row>
    <row r="167" spans="1:7" x14ac:dyDescent="0.2">
      <c r="A167" s="577">
        <v>43309</v>
      </c>
      <c r="B167" s="186" t="s">
        <v>94</v>
      </c>
      <c r="C167" s="187">
        <v>351357.62</v>
      </c>
      <c r="D167" s="188">
        <f t="shared" si="24"/>
        <v>1273.0299999999697</v>
      </c>
      <c r="E167" s="467">
        <v>6723</v>
      </c>
      <c r="F167" s="467">
        <v>1371</v>
      </c>
      <c r="G167" s="172">
        <f t="shared" si="25"/>
        <v>70</v>
      </c>
    </row>
    <row r="168" spans="1:7" x14ac:dyDescent="0.2">
      <c r="A168" s="577">
        <v>42979</v>
      </c>
      <c r="B168" s="186" t="s">
        <v>95</v>
      </c>
      <c r="C168" s="187">
        <v>352771.95</v>
      </c>
      <c r="D168" s="188">
        <f t="shared" si="24"/>
        <v>1414.3300000000163</v>
      </c>
      <c r="E168" s="467">
        <v>6799</v>
      </c>
      <c r="F168" s="467">
        <v>1392</v>
      </c>
      <c r="G168" s="172">
        <f t="shared" si="25"/>
        <v>97</v>
      </c>
    </row>
    <row r="169" spans="1:7" x14ac:dyDescent="0.2">
      <c r="A169" s="577">
        <v>43008</v>
      </c>
      <c r="B169" s="186" t="s">
        <v>96</v>
      </c>
      <c r="C169" s="187">
        <v>354527.77</v>
      </c>
      <c r="D169" s="188">
        <f t="shared" si="24"/>
        <v>1755.820000000007</v>
      </c>
      <c r="E169" s="467">
        <v>6865</v>
      </c>
      <c r="F169" s="467">
        <v>1423</v>
      </c>
      <c r="G169" s="172">
        <f t="shared" si="25"/>
        <v>97</v>
      </c>
    </row>
    <row r="170" spans="1:7" x14ac:dyDescent="0.2">
      <c r="A170" s="577">
        <v>43042</v>
      </c>
      <c r="B170" s="186" t="s">
        <v>97</v>
      </c>
      <c r="C170" s="187">
        <v>355105.4</v>
      </c>
      <c r="D170" s="188">
        <f t="shared" si="24"/>
        <v>577.63000000000466</v>
      </c>
      <c r="E170" s="467">
        <v>6937</v>
      </c>
      <c r="F170" s="467">
        <v>1456</v>
      </c>
      <c r="G170" s="172">
        <f t="shared" si="25"/>
        <v>105</v>
      </c>
    </row>
    <row r="171" spans="1:7" x14ac:dyDescent="0.2">
      <c r="A171" s="577">
        <v>43070</v>
      </c>
      <c r="B171" s="185" t="s">
        <v>98</v>
      </c>
      <c r="C171" s="187">
        <v>355853.17</v>
      </c>
      <c r="D171" s="188">
        <f t="shared" si="24"/>
        <v>747.76999999996042</v>
      </c>
      <c r="E171" s="467">
        <v>6991</v>
      </c>
      <c r="F171" s="467">
        <v>1487</v>
      </c>
      <c r="G171" s="172">
        <f t="shared" si="25"/>
        <v>85</v>
      </c>
    </row>
    <row r="172" spans="1:7" x14ac:dyDescent="0.2">
      <c r="A172" s="577">
        <v>43102</v>
      </c>
      <c r="B172" s="185" t="s">
        <v>99</v>
      </c>
      <c r="C172" s="187">
        <v>357096.2</v>
      </c>
      <c r="D172" s="188">
        <f t="shared" si="24"/>
        <v>1243.0300000000279</v>
      </c>
      <c r="E172" s="467">
        <v>7042</v>
      </c>
      <c r="F172" s="467">
        <v>1506</v>
      </c>
      <c r="G172" s="172">
        <f t="shared" si="25"/>
        <v>70</v>
      </c>
    </row>
    <row r="173" spans="1:7" x14ac:dyDescent="0.2">
      <c r="A173" s="807"/>
      <c r="B173" s="168">
        <v>2017</v>
      </c>
      <c r="C173" s="190" t="s">
        <v>70</v>
      </c>
      <c r="D173" s="191">
        <f>SUM(D161:D172)</f>
        <v>18764.770000000019</v>
      </c>
      <c r="E173" s="192" t="s">
        <v>70</v>
      </c>
      <c r="F173" s="192" t="s">
        <v>70</v>
      </c>
      <c r="G173" s="193">
        <f>SUM(G161:G172)</f>
        <v>1162</v>
      </c>
    </row>
    <row r="174" spans="1:7" x14ac:dyDescent="0.2">
      <c r="A174" s="577"/>
      <c r="B174" s="185" t="s">
        <v>88</v>
      </c>
      <c r="C174" s="187"/>
      <c r="D174" s="188">
        <f>C174-C172</f>
        <v>-357096.2</v>
      </c>
      <c r="E174" s="467"/>
      <c r="F174" s="467"/>
      <c r="G174" s="172">
        <f>(E174-E172)+(F174-F172)</f>
        <v>-8548</v>
      </c>
    </row>
    <row r="175" spans="1:7" x14ac:dyDescent="0.2">
      <c r="A175" s="577"/>
      <c r="B175" s="185" t="s">
        <v>89</v>
      </c>
      <c r="C175" s="187"/>
      <c r="D175" s="188">
        <f t="shared" ref="D175:D185" si="26">C175-C174</f>
        <v>0</v>
      </c>
      <c r="E175" s="467"/>
      <c r="F175" s="467"/>
      <c r="G175" s="172">
        <f t="shared" ref="G175:G185" si="27">(E175-E174)+(F175-F174)</f>
        <v>0</v>
      </c>
    </row>
    <row r="176" spans="1:7" x14ac:dyDescent="0.2">
      <c r="A176" s="577"/>
      <c r="B176" s="185" t="s">
        <v>90</v>
      </c>
      <c r="C176" s="187"/>
      <c r="D176" s="188">
        <f t="shared" si="26"/>
        <v>0</v>
      </c>
      <c r="E176" s="467"/>
      <c r="F176" s="467"/>
      <c r="G176" s="172">
        <f t="shared" si="27"/>
        <v>0</v>
      </c>
    </row>
    <row r="177" spans="1:7" x14ac:dyDescent="0.2">
      <c r="A177" s="577"/>
      <c r="B177" s="185" t="s">
        <v>91</v>
      </c>
      <c r="C177" s="187"/>
      <c r="D177" s="188">
        <f t="shared" si="26"/>
        <v>0</v>
      </c>
      <c r="E177" s="467"/>
      <c r="F177" s="467"/>
      <c r="G177" s="172">
        <f t="shared" si="27"/>
        <v>0</v>
      </c>
    </row>
    <row r="178" spans="1:7" x14ac:dyDescent="0.2">
      <c r="A178" s="577"/>
      <c r="B178" s="185" t="s">
        <v>92</v>
      </c>
      <c r="C178" s="187"/>
      <c r="D178" s="188">
        <f t="shared" si="26"/>
        <v>0</v>
      </c>
      <c r="E178" s="467"/>
      <c r="F178" s="467"/>
      <c r="G178" s="172">
        <f t="shared" si="27"/>
        <v>0</v>
      </c>
    </row>
    <row r="179" spans="1:7" x14ac:dyDescent="0.2">
      <c r="A179" s="577"/>
      <c r="B179" s="185" t="s">
        <v>93</v>
      </c>
      <c r="C179" s="187"/>
      <c r="D179" s="188">
        <f t="shared" si="26"/>
        <v>0</v>
      </c>
      <c r="E179" s="467"/>
      <c r="F179" s="467"/>
      <c r="G179" s="172">
        <f t="shared" si="27"/>
        <v>0</v>
      </c>
    </row>
    <row r="180" spans="1:7" x14ac:dyDescent="0.2">
      <c r="A180" s="577"/>
      <c r="B180" s="186" t="s">
        <v>94</v>
      </c>
      <c r="C180" s="187"/>
      <c r="D180" s="188">
        <f t="shared" si="26"/>
        <v>0</v>
      </c>
      <c r="E180" s="467"/>
      <c r="F180" s="467"/>
      <c r="G180" s="172">
        <f t="shared" si="27"/>
        <v>0</v>
      </c>
    </row>
    <row r="181" spans="1:7" x14ac:dyDescent="0.2">
      <c r="A181" s="577"/>
      <c r="B181" s="186" t="s">
        <v>95</v>
      </c>
      <c r="C181" s="187"/>
      <c r="D181" s="188">
        <f t="shared" si="26"/>
        <v>0</v>
      </c>
      <c r="E181" s="467"/>
      <c r="F181" s="467"/>
      <c r="G181" s="172">
        <f t="shared" si="27"/>
        <v>0</v>
      </c>
    </row>
    <row r="182" spans="1:7" x14ac:dyDescent="0.2">
      <c r="A182" s="577"/>
      <c r="B182" s="186" t="s">
        <v>96</v>
      </c>
      <c r="C182" s="187"/>
      <c r="D182" s="188">
        <f t="shared" si="26"/>
        <v>0</v>
      </c>
      <c r="E182" s="467"/>
      <c r="F182" s="467"/>
      <c r="G182" s="172">
        <f t="shared" si="27"/>
        <v>0</v>
      </c>
    </row>
    <row r="183" spans="1:7" x14ac:dyDescent="0.2">
      <c r="A183" s="577"/>
      <c r="B183" s="186" t="s">
        <v>97</v>
      </c>
      <c r="C183" s="187"/>
      <c r="D183" s="188">
        <f t="shared" si="26"/>
        <v>0</v>
      </c>
      <c r="E183" s="467"/>
      <c r="F183" s="467"/>
      <c r="G183" s="172">
        <f t="shared" si="27"/>
        <v>0</v>
      </c>
    </row>
    <row r="184" spans="1:7" x14ac:dyDescent="0.2">
      <c r="A184" s="577"/>
      <c r="B184" s="185" t="s">
        <v>98</v>
      </c>
      <c r="C184" s="187"/>
      <c r="D184" s="188">
        <f t="shared" si="26"/>
        <v>0</v>
      </c>
      <c r="E184" s="467"/>
      <c r="F184" s="467"/>
      <c r="G184" s="172">
        <f t="shared" si="27"/>
        <v>0</v>
      </c>
    </row>
    <row r="185" spans="1:7" x14ac:dyDescent="0.2">
      <c r="A185" s="577"/>
      <c r="B185" s="185" t="s">
        <v>99</v>
      </c>
      <c r="C185" s="187"/>
      <c r="D185" s="188">
        <f t="shared" si="26"/>
        <v>0</v>
      </c>
      <c r="E185" s="467"/>
      <c r="F185" s="467"/>
      <c r="G185" s="172">
        <f t="shared" si="27"/>
        <v>0</v>
      </c>
    </row>
    <row r="186" spans="1:7" x14ac:dyDescent="0.2">
      <c r="A186" s="807"/>
      <c r="B186" s="168">
        <v>2018</v>
      </c>
      <c r="C186" s="190" t="s">
        <v>70</v>
      </c>
      <c r="D186" s="191">
        <f>SUM(D174:D185)</f>
        <v>-357096.2</v>
      </c>
      <c r="E186" s="192" t="s">
        <v>70</v>
      </c>
      <c r="F186" s="192" t="s">
        <v>70</v>
      </c>
      <c r="G186" s="193">
        <f>SUM(G174:G185)</f>
        <v>-8548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3"/>
  <sheetViews>
    <sheetView zoomScale="128" zoomScaleNormal="128" workbookViewId="0">
      <pane ySplit="4" topLeftCell="A202" activePane="bottomLeft" state="frozen"/>
      <selection pane="bottomLeft" activeCell="A220" sqref="A220"/>
    </sheetView>
  </sheetViews>
  <sheetFormatPr baseColWidth="10" defaultRowHeight="12.75" x14ac:dyDescent="0.2"/>
  <cols>
    <col min="1" max="2" width="12.85546875" style="213" customWidth="1"/>
    <col min="3" max="3" width="11.7109375" style="213" bestFit="1" customWidth="1"/>
    <col min="4" max="4" width="15.42578125" style="230" customWidth="1"/>
    <col min="5" max="5" width="13.28515625" style="213" customWidth="1"/>
    <col min="6" max="6" width="11.7109375" style="231" bestFit="1" customWidth="1"/>
    <col min="7" max="7" width="13.140625" style="213" bestFit="1" customWidth="1"/>
    <col min="8" max="8" width="11.7109375" style="232" bestFit="1" customWidth="1"/>
    <col min="9" max="9" width="11.42578125" style="215"/>
    <col min="10" max="11" width="11.7109375" style="215" bestFit="1" customWidth="1"/>
    <col min="12" max="16384" width="11.42578125" style="215"/>
  </cols>
  <sheetData>
    <row r="1" spans="1:11" s="52" customFormat="1" ht="18" x14ac:dyDescent="0.25">
      <c r="A1" s="50" t="s">
        <v>58</v>
      </c>
      <c r="B1" s="50"/>
      <c r="C1" s="51"/>
      <c r="D1" s="148"/>
      <c r="E1" s="51"/>
      <c r="F1" s="148"/>
      <c r="G1" s="51"/>
      <c r="H1" s="148"/>
    </row>
    <row r="2" spans="1:11" s="55" customFormat="1" ht="15.75" x14ac:dyDescent="0.25">
      <c r="A2" s="53" t="s">
        <v>59</v>
      </c>
      <c r="B2" s="53"/>
      <c r="C2" s="213" t="s">
        <v>27</v>
      </c>
      <c r="D2" s="149"/>
      <c r="E2" s="213" t="s">
        <v>27</v>
      </c>
      <c r="F2" s="149"/>
      <c r="G2" s="54"/>
      <c r="H2" s="149"/>
      <c r="J2" s="213" t="s">
        <v>27</v>
      </c>
    </row>
    <row r="3" spans="1:11" ht="15" x14ac:dyDescent="0.2">
      <c r="C3" s="213">
        <v>3113193</v>
      </c>
      <c r="D3" s="214"/>
      <c r="E3" s="213">
        <v>2100011727</v>
      </c>
      <c r="F3" s="151"/>
      <c r="H3" s="214"/>
      <c r="J3" s="213">
        <v>1100071632</v>
      </c>
    </row>
    <row r="4" spans="1:11" ht="15.75" customHeight="1" x14ac:dyDescent="0.2">
      <c r="A4" s="216" t="s">
        <v>2</v>
      </c>
      <c r="B4" s="216" t="s">
        <v>87</v>
      </c>
      <c r="C4" s="216" t="s">
        <v>60</v>
      </c>
      <c r="D4" s="147" t="s">
        <v>352</v>
      </c>
      <c r="E4" s="216" t="s">
        <v>62</v>
      </c>
      <c r="F4" s="150" t="s">
        <v>61</v>
      </c>
      <c r="G4" s="216" t="s">
        <v>63</v>
      </c>
      <c r="H4" s="153" t="s">
        <v>61</v>
      </c>
      <c r="I4" s="216" t="s">
        <v>24</v>
      </c>
      <c r="J4" s="63" t="s">
        <v>261</v>
      </c>
      <c r="K4" s="63" t="s">
        <v>262</v>
      </c>
    </row>
    <row r="5" spans="1:11" x14ac:dyDescent="0.2">
      <c r="A5" s="217">
        <v>37134</v>
      </c>
      <c r="B5" s="217"/>
      <c r="C5" s="61">
        <v>78525</v>
      </c>
      <c r="D5" s="147"/>
      <c r="E5" s="61">
        <v>26420</v>
      </c>
      <c r="F5" s="150"/>
      <c r="G5" s="61">
        <v>307</v>
      </c>
      <c r="H5" s="153"/>
      <c r="I5" s="218"/>
      <c r="J5" s="218"/>
      <c r="K5" s="218"/>
    </row>
    <row r="6" spans="1:11" x14ac:dyDescent="0.2">
      <c r="A6" s="58">
        <v>37164</v>
      </c>
      <c r="B6" s="58"/>
      <c r="C6" s="59">
        <v>80003</v>
      </c>
      <c r="D6" s="147">
        <f t="shared" ref="D6:D29" si="0">C6-C5</f>
        <v>1478</v>
      </c>
      <c r="E6" s="59">
        <v>26463</v>
      </c>
      <c r="F6" s="150">
        <f t="shared" ref="F6:F11" si="1">E6-E5</f>
        <v>43</v>
      </c>
      <c r="G6" s="59">
        <v>322</v>
      </c>
      <c r="H6" s="153">
        <f t="shared" ref="H6:H11" si="2">G6-G5</f>
        <v>15</v>
      </c>
      <c r="I6" s="218"/>
      <c r="J6" s="218"/>
      <c r="K6" s="218"/>
    </row>
    <row r="7" spans="1:11" x14ac:dyDescent="0.2">
      <c r="A7" s="217">
        <v>37195</v>
      </c>
      <c r="B7" s="217"/>
      <c r="C7" s="61">
        <f>C6+1630</f>
        <v>81633</v>
      </c>
      <c r="D7" s="147">
        <f t="shared" si="0"/>
        <v>1630</v>
      </c>
      <c r="E7" s="61">
        <v>26563</v>
      </c>
      <c r="F7" s="150">
        <f t="shared" si="1"/>
        <v>100</v>
      </c>
      <c r="G7" s="61">
        <v>333</v>
      </c>
      <c r="H7" s="153">
        <f t="shared" si="2"/>
        <v>11</v>
      </c>
      <c r="I7" s="218"/>
      <c r="J7" s="218"/>
      <c r="K7" s="218"/>
    </row>
    <row r="8" spans="1:11" x14ac:dyDescent="0.2">
      <c r="A8" s="58">
        <v>37225</v>
      </c>
      <c r="B8" s="58"/>
      <c r="C8" s="59">
        <f>C7+2510</f>
        <v>84143</v>
      </c>
      <c r="D8" s="147">
        <f t="shared" si="0"/>
        <v>2510</v>
      </c>
      <c r="E8" s="59">
        <f>E9-2509</f>
        <v>27690</v>
      </c>
      <c r="F8" s="150">
        <f t="shared" si="1"/>
        <v>1127</v>
      </c>
      <c r="G8" s="59">
        <v>345</v>
      </c>
      <c r="H8" s="153">
        <f t="shared" si="2"/>
        <v>12</v>
      </c>
      <c r="I8" s="218"/>
      <c r="J8" s="218"/>
      <c r="K8" s="218"/>
    </row>
    <row r="9" spans="1:11" x14ac:dyDescent="0.2">
      <c r="A9" s="217">
        <v>37256</v>
      </c>
      <c r="B9" s="217"/>
      <c r="C9" s="61">
        <v>88413</v>
      </c>
      <c r="D9" s="147">
        <f t="shared" si="0"/>
        <v>4270</v>
      </c>
      <c r="E9" s="61">
        <v>30199</v>
      </c>
      <c r="F9" s="150">
        <f t="shared" si="1"/>
        <v>2509</v>
      </c>
      <c r="G9" s="61">
        <v>359</v>
      </c>
      <c r="H9" s="153">
        <f t="shared" si="2"/>
        <v>14</v>
      </c>
      <c r="I9" s="57" t="s">
        <v>64</v>
      </c>
      <c r="J9" s="218"/>
      <c r="K9" s="218"/>
    </row>
    <row r="10" spans="1:11" x14ac:dyDescent="0.2">
      <c r="A10" s="58">
        <v>37287</v>
      </c>
      <c r="B10" s="58"/>
      <c r="C10" s="59">
        <v>90270</v>
      </c>
      <c r="D10" s="147">
        <f t="shared" si="0"/>
        <v>1857</v>
      </c>
      <c r="E10" s="59">
        <v>31636</v>
      </c>
      <c r="F10" s="150">
        <f t="shared" si="1"/>
        <v>1437</v>
      </c>
      <c r="G10" s="59">
        <v>367</v>
      </c>
      <c r="H10" s="153">
        <f t="shared" si="2"/>
        <v>8</v>
      </c>
      <c r="I10" s="218"/>
      <c r="J10" s="218"/>
      <c r="K10" s="218"/>
    </row>
    <row r="11" spans="1:11" x14ac:dyDescent="0.2">
      <c r="A11" s="217">
        <v>37315</v>
      </c>
      <c r="B11" s="217"/>
      <c r="C11" s="61">
        <v>92086</v>
      </c>
      <c r="D11" s="147">
        <f t="shared" si="0"/>
        <v>1816</v>
      </c>
      <c r="E11" s="61">
        <v>33272</v>
      </c>
      <c r="F11" s="150">
        <f t="shared" si="1"/>
        <v>1636</v>
      </c>
      <c r="G11" s="219">
        <v>376</v>
      </c>
      <c r="H11" s="153">
        <f t="shared" si="2"/>
        <v>9</v>
      </c>
      <c r="I11" s="218"/>
      <c r="J11" s="218"/>
      <c r="K11" s="218"/>
    </row>
    <row r="12" spans="1:11" x14ac:dyDescent="0.2">
      <c r="A12" s="58">
        <v>37346</v>
      </c>
      <c r="B12" s="58"/>
      <c r="C12" s="59">
        <v>93771</v>
      </c>
      <c r="D12" s="147">
        <f t="shared" si="0"/>
        <v>1685</v>
      </c>
      <c r="E12" s="59">
        <v>34145</v>
      </c>
      <c r="F12" s="150">
        <f>E12-E11</f>
        <v>873</v>
      </c>
      <c r="G12" s="59">
        <v>384</v>
      </c>
      <c r="H12" s="153">
        <f>G12-G11</f>
        <v>8</v>
      </c>
      <c r="I12" s="218"/>
      <c r="J12" s="218"/>
      <c r="K12" s="218"/>
    </row>
    <row r="13" spans="1:11" x14ac:dyDescent="0.2">
      <c r="A13" s="217">
        <v>37376</v>
      </c>
      <c r="B13" s="217"/>
      <c r="C13" s="61">
        <v>95363</v>
      </c>
      <c r="D13" s="147">
        <f t="shared" si="0"/>
        <v>1592</v>
      </c>
      <c r="E13" s="61">
        <v>34682</v>
      </c>
      <c r="F13" s="150">
        <f>E13-E12</f>
        <v>537</v>
      </c>
      <c r="G13" s="61">
        <v>392</v>
      </c>
      <c r="H13" s="153">
        <f>G13-G12</f>
        <v>8</v>
      </c>
      <c r="I13" s="218"/>
      <c r="J13" s="218"/>
      <c r="K13" s="218"/>
    </row>
    <row r="14" spans="1:11" x14ac:dyDescent="0.2">
      <c r="A14" s="58">
        <v>37407</v>
      </c>
      <c r="B14" s="58"/>
      <c r="C14" s="59">
        <v>97032</v>
      </c>
      <c r="D14" s="147">
        <f t="shared" si="0"/>
        <v>1669</v>
      </c>
      <c r="E14" s="59">
        <v>35120</v>
      </c>
      <c r="F14" s="150">
        <f>E14-E13</f>
        <v>438</v>
      </c>
      <c r="G14" s="59">
        <v>400</v>
      </c>
      <c r="H14" s="153">
        <v>8</v>
      </c>
      <c r="I14" s="218"/>
      <c r="J14" s="218"/>
      <c r="K14" s="218"/>
    </row>
    <row r="15" spans="1:11" x14ac:dyDescent="0.2">
      <c r="A15" s="217">
        <v>37437</v>
      </c>
      <c r="B15" s="217"/>
      <c r="C15" s="61">
        <v>98562</v>
      </c>
      <c r="D15" s="147">
        <f t="shared" si="0"/>
        <v>1530</v>
      </c>
      <c r="E15" s="61">
        <v>35156</v>
      </c>
      <c r="F15" s="150">
        <f>E15-E14</f>
        <v>36</v>
      </c>
      <c r="G15" s="61">
        <v>408</v>
      </c>
      <c r="H15" s="153">
        <v>8</v>
      </c>
      <c r="I15" s="218"/>
      <c r="J15" s="218"/>
      <c r="K15" s="218"/>
    </row>
    <row r="16" spans="1:11" x14ac:dyDescent="0.2">
      <c r="A16" s="58">
        <v>37468</v>
      </c>
      <c r="B16" s="58"/>
      <c r="C16" s="59">
        <v>100217</v>
      </c>
      <c r="D16" s="147">
        <f t="shared" si="0"/>
        <v>1655</v>
      </c>
      <c r="E16" s="59">
        <v>35176</v>
      </c>
      <c r="F16" s="150">
        <f>E16-E15</f>
        <v>20</v>
      </c>
      <c r="G16" s="59">
        <v>415</v>
      </c>
      <c r="H16" s="153">
        <f>G16-G15</f>
        <v>7</v>
      </c>
      <c r="I16" s="218"/>
      <c r="J16" s="218"/>
      <c r="K16" s="218"/>
    </row>
    <row r="17" spans="1:11" x14ac:dyDescent="0.2">
      <c r="A17" s="217">
        <v>37499</v>
      </c>
      <c r="B17" s="217"/>
      <c r="C17" s="61">
        <v>101721</v>
      </c>
      <c r="D17" s="147">
        <f t="shared" si="0"/>
        <v>1504</v>
      </c>
      <c r="E17" s="61">
        <v>35176</v>
      </c>
      <c r="F17" s="150">
        <v>0</v>
      </c>
      <c r="G17" s="61">
        <v>421</v>
      </c>
      <c r="H17" s="153">
        <v>6</v>
      </c>
      <c r="I17" s="218"/>
      <c r="J17" s="218"/>
      <c r="K17" s="218"/>
    </row>
    <row r="18" spans="1:11" x14ac:dyDescent="0.2">
      <c r="A18" s="58">
        <v>37529</v>
      </c>
      <c r="B18" s="58"/>
      <c r="C18" s="59">
        <v>103393</v>
      </c>
      <c r="D18" s="147">
        <f t="shared" si="0"/>
        <v>1672</v>
      </c>
      <c r="E18" s="59">
        <v>35433</v>
      </c>
      <c r="F18" s="150">
        <f t="shared" ref="F18:F23" si="3">E18-E17</f>
        <v>257</v>
      </c>
      <c r="G18" s="59">
        <v>428</v>
      </c>
      <c r="H18" s="153">
        <v>7</v>
      </c>
      <c r="I18" s="218"/>
      <c r="J18" s="218"/>
      <c r="K18" s="218"/>
    </row>
    <row r="19" spans="1:11" x14ac:dyDescent="0.2">
      <c r="A19" s="217">
        <v>37560</v>
      </c>
      <c r="B19" s="217"/>
      <c r="C19" s="61">
        <v>105287</v>
      </c>
      <c r="D19" s="147">
        <f t="shared" si="0"/>
        <v>1894</v>
      </c>
      <c r="E19" s="61">
        <v>36340</v>
      </c>
      <c r="F19" s="150">
        <f t="shared" si="3"/>
        <v>907</v>
      </c>
      <c r="G19" s="61">
        <v>437</v>
      </c>
      <c r="H19" s="153">
        <v>9</v>
      </c>
      <c r="I19" s="218"/>
      <c r="J19" s="218"/>
      <c r="K19" s="218"/>
    </row>
    <row r="20" spans="1:11" x14ac:dyDescent="0.2">
      <c r="A20" s="58">
        <v>37590</v>
      </c>
      <c r="B20" s="58"/>
      <c r="C20" s="59">
        <v>107092</v>
      </c>
      <c r="D20" s="147">
        <f t="shared" si="0"/>
        <v>1805</v>
      </c>
      <c r="E20" s="59">
        <v>37570</v>
      </c>
      <c r="F20" s="150">
        <f t="shared" si="3"/>
        <v>1230</v>
      </c>
      <c r="G20" s="59">
        <v>445</v>
      </c>
      <c r="H20" s="153">
        <v>8</v>
      </c>
      <c r="I20" s="218"/>
      <c r="J20" s="218"/>
      <c r="K20" s="218"/>
    </row>
    <row r="21" spans="1:11" x14ac:dyDescent="0.2">
      <c r="A21" s="217">
        <v>37621</v>
      </c>
      <c r="B21" s="217"/>
      <c r="C21" s="61">
        <v>109655</v>
      </c>
      <c r="D21" s="147">
        <f t="shared" si="0"/>
        <v>2563</v>
      </c>
      <c r="E21" s="61">
        <v>39250</v>
      </c>
      <c r="F21" s="150">
        <f t="shared" si="3"/>
        <v>1680</v>
      </c>
      <c r="G21" s="61">
        <v>456</v>
      </c>
      <c r="H21" s="153">
        <f>G21-G20</f>
        <v>11</v>
      </c>
      <c r="I21" s="57" t="s">
        <v>64</v>
      </c>
      <c r="J21" s="218"/>
      <c r="K21" s="218"/>
    </row>
    <row r="22" spans="1:11" x14ac:dyDescent="0.2">
      <c r="A22" s="58">
        <v>37652</v>
      </c>
      <c r="B22" s="58"/>
      <c r="C22" s="59">
        <v>111556</v>
      </c>
      <c r="D22" s="147">
        <f t="shared" si="0"/>
        <v>1901</v>
      </c>
      <c r="E22" s="59">
        <v>41139</v>
      </c>
      <c r="F22" s="150">
        <f t="shared" si="3"/>
        <v>1889</v>
      </c>
      <c r="G22" s="59">
        <v>463</v>
      </c>
      <c r="H22" s="153">
        <f>G22-G21</f>
        <v>7</v>
      </c>
      <c r="I22" s="218"/>
      <c r="J22" s="218"/>
      <c r="K22" s="218"/>
    </row>
    <row r="23" spans="1:11" x14ac:dyDescent="0.2">
      <c r="A23" s="217">
        <v>37680</v>
      </c>
      <c r="B23" s="217"/>
      <c r="C23" s="61">
        <v>113229</v>
      </c>
      <c r="D23" s="147">
        <f t="shared" si="0"/>
        <v>1673</v>
      </c>
      <c r="E23" s="61">
        <v>42930</v>
      </c>
      <c r="F23" s="150">
        <f t="shared" si="3"/>
        <v>1791</v>
      </c>
      <c r="G23" s="61">
        <v>470</v>
      </c>
      <c r="H23" s="153">
        <v>7</v>
      </c>
      <c r="I23" s="218"/>
      <c r="J23" s="218"/>
      <c r="K23" s="218"/>
    </row>
    <row r="24" spans="1:11" x14ac:dyDescent="0.2">
      <c r="A24" s="58">
        <v>37711</v>
      </c>
      <c r="B24" s="58"/>
      <c r="C24" s="59">
        <v>114876</v>
      </c>
      <c r="D24" s="147">
        <f t="shared" si="0"/>
        <v>1647</v>
      </c>
      <c r="E24" s="59">
        <v>43989</v>
      </c>
      <c r="F24" s="150">
        <f>E24-E23</f>
        <v>1059</v>
      </c>
      <c r="G24" s="59">
        <v>478</v>
      </c>
      <c r="H24" s="153">
        <f>G24-G23</f>
        <v>8</v>
      </c>
      <c r="I24" s="218"/>
      <c r="J24" s="218"/>
      <c r="K24" s="218"/>
    </row>
    <row r="25" spans="1:11" x14ac:dyDescent="0.2">
      <c r="A25" s="217">
        <v>37741</v>
      </c>
      <c r="B25" s="217"/>
      <c r="C25" s="61">
        <v>116307</v>
      </c>
      <c r="D25" s="147">
        <f t="shared" si="0"/>
        <v>1431</v>
      </c>
      <c r="E25" s="61">
        <v>44614</v>
      </c>
      <c r="F25" s="150">
        <f>E25-E24</f>
        <v>625</v>
      </c>
      <c r="G25" s="61">
        <v>483</v>
      </c>
      <c r="H25" s="153">
        <v>5</v>
      </c>
      <c r="I25" s="218"/>
      <c r="J25" s="218"/>
      <c r="K25" s="218"/>
    </row>
    <row r="26" spans="1:11" x14ac:dyDescent="0.2">
      <c r="A26" s="58">
        <v>37772</v>
      </c>
      <c r="B26" s="58"/>
      <c r="C26" s="59">
        <v>117870</v>
      </c>
      <c r="D26" s="147">
        <f t="shared" si="0"/>
        <v>1563</v>
      </c>
      <c r="E26" s="59">
        <v>44808</v>
      </c>
      <c r="F26" s="150">
        <f>E26-E25</f>
        <v>194</v>
      </c>
      <c r="G26" s="59">
        <v>489</v>
      </c>
      <c r="H26" s="153">
        <v>6</v>
      </c>
      <c r="I26" s="218"/>
      <c r="J26" s="218"/>
      <c r="K26" s="218"/>
    </row>
    <row r="27" spans="1:11" x14ac:dyDescent="0.2">
      <c r="A27" s="217">
        <v>37802</v>
      </c>
      <c r="B27" s="217"/>
      <c r="C27" s="61">
        <v>119252</v>
      </c>
      <c r="D27" s="147">
        <f t="shared" si="0"/>
        <v>1382</v>
      </c>
      <c r="E27" s="61">
        <v>44808</v>
      </c>
      <c r="F27" s="150">
        <v>0</v>
      </c>
      <c r="G27" s="61">
        <v>498</v>
      </c>
      <c r="H27" s="153">
        <v>9</v>
      </c>
      <c r="I27" s="218"/>
      <c r="J27" s="218"/>
      <c r="K27" s="218"/>
    </row>
    <row r="28" spans="1:11" x14ac:dyDescent="0.2">
      <c r="A28" s="58">
        <v>37833</v>
      </c>
      <c r="B28" s="58"/>
      <c r="C28" s="59">
        <v>121082</v>
      </c>
      <c r="D28" s="147">
        <f t="shared" si="0"/>
        <v>1830</v>
      </c>
      <c r="E28" s="59">
        <v>44808</v>
      </c>
      <c r="F28" s="150">
        <v>0</v>
      </c>
      <c r="G28" s="59">
        <v>511</v>
      </c>
      <c r="H28" s="153">
        <v>13</v>
      </c>
      <c r="I28" s="57" t="s">
        <v>65</v>
      </c>
      <c r="J28" s="218"/>
      <c r="K28" s="218"/>
    </row>
    <row r="29" spans="1:11" x14ac:dyDescent="0.2">
      <c r="A29" s="217">
        <v>37864</v>
      </c>
      <c r="B29" s="217"/>
      <c r="C29" s="61">
        <v>122423</v>
      </c>
      <c r="D29" s="147">
        <f t="shared" si="0"/>
        <v>1341</v>
      </c>
      <c r="E29" s="61">
        <v>44808</v>
      </c>
      <c r="F29" s="150">
        <f>E29-E28</f>
        <v>0</v>
      </c>
      <c r="G29" s="61">
        <v>517</v>
      </c>
      <c r="H29" s="153">
        <f>G29-G28</f>
        <v>6</v>
      </c>
      <c r="I29" s="218"/>
      <c r="J29" s="218"/>
      <c r="K29" s="218"/>
    </row>
    <row r="30" spans="1:11" x14ac:dyDescent="0.2">
      <c r="A30" s="58">
        <v>37894</v>
      </c>
      <c r="B30" s="58"/>
      <c r="C30" s="59">
        <f>C29+D30</f>
        <v>124078</v>
      </c>
      <c r="D30" s="147">
        <v>1655</v>
      </c>
      <c r="E30" s="59">
        <f>E29+244</f>
        <v>45052</v>
      </c>
      <c r="F30" s="150">
        <v>244</v>
      </c>
      <c r="G30" s="59">
        <v>524</v>
      </c>
      <c r="H30" s="153">
        <v>7</v>
      </c>
      <c r="I30" s="218"/>
      <c r="J30" s="218"/>
      <c r="K30" s="218"/>
    </row>
    <row r="31" spans="1:11" x14ac:dyDescent="0.2">
      <c r="A31" s="217">
        <v>37925</v>
      </c>
      <c r="B31" s="217"/>
      <c r="C31" s="61">
        <v>125955</v>
      </c>
      <c r="D31" s="147">
        <f t="shared" ref="D31:D36" si="4">C31-C30</f>
        <v>1877</v>
      </c>
      <c r="E31" s="61">
        <v>46030</v>
      </c>
      <c r="F31" s="150">
        <f t="shared" ref="F31:F36" si="5">E31-E30</f>
        <v>978</v>
      </c>
      <c r="G31" s="61">
        <v>531</v>
      </c>
      <c r="H31" s="153">
        <v>7</v>
      </c>
      <c r="I31" s="218"/>
      <c r="J31" s="218"/>
      <c r="K31" s="218"/>
    </row>
    <row r="32" spans="1:11" x14ac:dyDescent="0.2">
      <c r="A32" s="58">
        <v>37955</v>
      </c>
      <c r="B32" s="58"/>
      <c r="C32" s="59">
        <v>127608</v>
      </c>
      <c r="D32" s="147">
        <f t="shared" si="4"/>
        <v>1653</v>
      </c>
      <c r="E32" s="59">
        <v>47082</v>
      </c>
      <c r="F32" s="150">
        <f t="shared" si="5"/>
        <v>1052</v>
      </c>
      <c r="G32" s="59">
        <v>537</v>
      </c>
      <c r="H32" s="153">
        <v>6</v>
      </c>
      <c r="I32" s="218"/>
      <c r="J32" s="218"/>
      <c r="K32" s="218"/>
    </row>
    <row r="33" spans="1:11" x14ac:dyDescent="0.2">
      <c r="A33" s="217">
        <v>37985</v>
      </c>
      <c r="B33" s="217"/>
      <c r="C33" s="61">
        <v>130308</v>
      </c>
      <c r="D33" s="147">
        <f t="shared" si="4"/>
        <v>2700</v>
      </c>
      <c r="E33" s="61">
        <v>48686</v>
      </c>
      <c r="F33" s="150">
        <f t="shared" si="5"/>
        <v>1604</v>
      </c>
      <c r="G33" s="61">
        <v>548</v>
      </c>
      <c r="H33" s="153">
        <v>11</v>
      </c>
      <c r="I33" s="57" t="s">
        <v>64</v>
      </c>
      <c r="J33" s="218"/>
      <c r="K33" s="218"/>
    </row>
    <row r="34" spans="1:11" x14ac:dyDescent="0.2">
      <c r="A34" s="58">
        <v>38017</v>
      </c>
      <c r="B34" s="58"/>
      <c r="C34" s="59">
        <v>132262</v>
      </c>
      <c r="D34" s="147">
        <f t="shared" si="4"/>
        <v>1954</v>
      </c>
      <c r="E34" s="59">
        <v>50321</v>
      </c>
      <c r="F34" s="150">
        <f t="shared" si="5"/>
        <v>1635</v>
      </c>
      <c r="G34" s="59">
        <v>555</v>
      </c>
      <c r="H34" s="153">
        <v>7</v>
      </c>
      <c r="I34" s="218"/>
      <c r="J34" s="218"/>
      <c r="K34" s="218"/>
    </row>
    <row r="35" spans="1:11" x14ac:dyDescent="0.2">
      <c r="A35" s="217">
        <v>38046</v>
      </c>
      <c r="B35" s="217"/>
      <c r="C35" s="61">
        <v>133813</v>
      </c>
      <c r="D35" s="147">
        <f t="shared" si="4"/>
        <v>1551</v>
      </c>
      <c r="E35" s="61">
        <v>51734</v>
      </c>
      <c r="F35" s="150">
        <f t="shared" si="5"/>
        <v>1413</v>
      </c>
      <c r="G35" s="61">
        <v>562</v>
      </c>
      <c r="H35" s="153">
        <v>7</v>
      </c>
      <c r="I35" s="218"/>
      <c r="J35" s="218"/>
      <c r="K35" s="218"/>
    </row>
    <row r="36" spans="1:11" x14ac:dyDescent="0.2">
      <c r="A36" s="58">
        <v>38077</v>
      </c>
      <c r="B36" s="58"/>
      <c r="C36" s="59">
        <v>135828</v>
      </c>
      <c r="D36" s="147">
        <f t="shared" si="4"/>
        <v>2015</v>
      </c>
      <c r="E36" s="59">
        <v>53009</v>
      </c>
      <c r="F36" s="150">
        <f t="shared" si="5"/>
        <v>1275</v>
      </c>
      <c r="G36" s="59">
        <v>570</v>
      </c>
      <c r="H36" s="153">
        <v>8</v>
      </c>
      <c r="I36" s="218"/>
      <c r="J36" s="218"/>
      <c r="K36" s="218"/>
    </row>
    <row r="37" spans="1:11" x14ac:dyDescent="0.2">
      <c r="A37" s="217">
        <v>38107</v>
      </c>
      <c r="B37" s="217"/>
      <c r="C37" s="61">
        <v>137004</v>
      </c>
      <c r="D37" s="147">
        <f>C37-C36</f>
        <v>1176</v>
      </c>
      <c r="E37" s="61">
        <v>53590</v>
      </c>
      <c r="F37" s="150">
        <f>E37-E36</f>
        <v>581</v>
      </c>
      <c r="G37" s="61">
        <v>577</v>
      </c>
      <c r="H37" s="153">
        <v>7</v>
      </c>
      <c r="I37" s="218"/>
      <c r="J37" s="218"/>
      <c r="K37" s="218"/>
    </row>
    <row r="38" spans="1:11" x14ac:dyDescent="0.2">
      <c r="A38" s="58">
        <v>38138</v>
      </c>
      <c r="B38" s="58"/>
      <c r="C38" s="59">
        <v>138614</v>
      </c>
      <c r="D38" s="147">
        <f>C38-C37</f>
        <v>1610</v>
      </c>
      <c r="E38" s="59">
        <v>53868</v>
      </c>
      <c r="F38" s="150">
        <f>E38-E37</f>
        <v>278</v>
      </c>
      <c r="G38" s="59">
        <v>583</v>
      </c>
      <c r="H38" s="153">
        <v>6</v>
      </c>
      <c r="I38" s="218"/>
      <c r="J38" s="218"/>
      <c r="K38" s="218"/>
    </row>
    <row r="39" spans="1:11" x14ac:dyDescent="0.2">
      <c r="A39" s="217">
        <v>38168</v>
      </c>
      <c r="B39" s="217"/>
      <c r="C39" s="61">
        <v>139970</v>
      </c>
      <c r="D39" s="147">
        <f>C39-C38</f>
        <v>1356</v>
      </c>
      <c r="E39" s="61">
        <v>53899</v>
      </c>
      <c r="F39" s="150">
        <v>31</v>
      </c>
      <c r="G39" s="61">
        <v>591</v>
      </c>
      <c r="H39" s="153">
        <v>8</v>
      </c>
      <c r="I39" s="218"/>
      <c r="J39" s="218"/>
      <c r="K39" s="218"/>
    </row>
    <row r="40" spans="1:11" x14ac:dyDescent="0.2">
      <c r="A40" s="58">
        <v>38199</v>
      </c>
      <c r="B40" s="58"/>
      <c r="C40" s="59">
        <v>141418</v>
      </c>
      <c r="D40" s="147">
        <f>C40-C39</f>
        <v>1448</v>
      </c>
      <c r="E40" s="59">
        <v>53899</v>
      </c>
      <c r="F40" s="150">
        <v>0</v>
      </c>
      <c r="G40" s="59">
        <v>600</v>
      </c>
      <c r="H40" s="153">
        <v>9</v>
      </c>
      <c r="I40" s="218"/>
      <c r="J40" s="218"/>
      <c r="K40" s="218"/>
    </row>
    <row r="41" spans="1:11" x14ac:dyDescent="0.2">
      <c r="A41" s="61" t="s">
        <v>66</v>
      </c>
      <c r="B41" s="61"/>
      <c r="C41" s="61">
        <v>142556</v>
      </c>
      <c r="D41" s="147">
        <f>C41-C40</f>
        <v>1138</v>
      </c>
      <c r="E41" s="61"/>
      <c r="F41" s="150"/>
      <c r="G41" s="61"/>
      <c r="H41" s="153"/>
      <c r="I41" s="218"/>
      <c r="J41" s="218"/>
      <c r="K41" s="218"/>
    </row>
    <row r="42" spans="1:11" x14ac:dyDescent="0.2">
      <c r="A42" s="61" t="s">
        <v>66</v>
      </c>
      <c r="B42" s="61"/>
      <c r="C42" s="61">
        <v>14120</v>
      </c>
      <c r="D42" s="147"/>
      <c r="E42" s="61"/>
      <c r="F42" s="150"/>
      <c r="G42" s="220"/>
      <c r="H42" s="153"/>
      <c r="I42" s="218"/>
      <c r="J42" s="218"/>
      <c r="K42" s="218"/>
    </row>
    <row r="43" spans="1:11" x14ac:dyDescent="0.2">
      <c r="A43" s="58">
        <v>38230</v>
      </c>
      <c r="B43" s="58"/>
      <c r="C43" s="59">
        <v>14629</v>
      </c>
      <c r="D43" s="147">
        <f t="shared" ref="D43:D55" si="6">C43-C42</f>
        <v>509</v>
      </c>
      <c r="E43" s="59">
        <v>53899</v>
      </c>
      <c r="F43" s="150">
        <v>0</v>
      </c>
      <c r="G43" s="59">
        <v>611</v>
      </c>
      <c r="H43" s="153">
        <v>11</v>
      </c>
      <c r="I43" s="218"/>
      <c r="J43" s="218"/>
      <c r="K43" s="218"/>
    </row>
    <row r="44" spans="1:11" x14ac:dyDescent="0.2">
      <c r="A44" s="217">
        <v>38260</v>
      </c>
      <c r="B44" s="217"/>
      <c r="C44" s="61">
        <v>16019</v>
      </c>
      <c r="D44" s="147">
        <f t="shared" si="6"/>
        <v>1390</v>
      </c>
      <c r="E44" s="61">
        <v>54068</v>
      </c>
      <c r="F44" s="150">
        <f t="shared" ref="F44:F50" si="7">E44-E43</f>
        <v>169</v>
      </c>
      <c r="G44" s="61">
        <v>619</v>
      </c>
      <c r="H44" s="153">
        <v>10</v>
      </c>
      <c r="I44" s="218"/>
      <c r="J44" s="218"/>
      <c r="K44" s="218"/>
    </row>
    <row r="45" spans="1:11" x14ac:dyDescent="0.2">
      <c r="A45" s="58">
        <v>38291</v>
      </c>
      <c r="B45" s="58"/>
      <c r="C45" s="59">
        <v>17828</v>
      </c>
      <c r="D45" s="147">
        <f t="shared" si="6"/>
        <v>1809</v>
      </c>
      <c r="E45" s="59">
        <v>54706</v>
      </c>
      <c r="F45" s="150">
        <f t="shared" si="7"/>
        <v>638</v>
      </c>
      <c r="G45" s="59">
        <v>626</v>
      </c>
      <c r="H45" s="153">
        <v>7</v>
      </c>
      <c r="I45" s="218"/>
      <c r="J45" s="218"/>
      <c r="K45" s="218"/>
    </row>
    <row r="46" spans="1:11" x14ac:dyDescent="0.2">
      <c r="A46" s="217">
        <v>38321</v>
      </c>
      <c r="B46" s="217"/>
      <c r="C46" s="61">
        <v>19712</v>
      </c>
      <c r="D46" s="147">
        <f t="shared" si="6"/>
        <v>1884</v>
      </c>
      <c r="E46" s="61">
        <v>55906</v>
      </c>
      <c r="F46" s="150">
        <f t="shared" si="7"/>
        <v>1200</v>
      </c>
      <c r="G46" s="61">
        <v>633</v>
      </c>
      <c r="H46" s="153">
        <v>7</v>
      </c>
      <c r="I46" s="218"/>
      <c r="J46" s="218"/>
      <c r="K46" s="218"/>
    </row>
    <row r="47" spans="1:11" x14ac:dyDescent="0.2">
      <c r="A47" s="58">
        <v>38352</v>
      </c>
      <c r="B47" s="58"/>
      <c r="C47" s="59">
        <v>22271</v>
      </c>
      <c r="D47" s="147">
        <f t="shared" si="6"/>
        <v>2559</v>
      </c>
      <c r="E47" s="59">
        <v>57511</v>
      </c>
      <c r="F47" s="150">
        <f t="shared" si="7"/>
        <v>1605</v>
      </c>
      <c r="G47" s="59">
        <v>645</v>
      </c>
      <c r="H47" s="153">
        <v>12</v>
      </c>
      <c r="I47" s="57" t="s">
        <v>64</v>
      </c>
      <c r="J47" s="218"/>
      <c r="K47" s="218"/>
    </row>
    <row r="48" spans="1:11" x14ac:dyDescent="0.2">
      <c r="A48" s="156">
        <v>2004</v>
      </c>
      <c r="B48" s="155"/>
      <c r="C48" s="147"/>
      <c r="D48" s="696">
        <f>SUM(D34:D47)</f>
        <v>20399</v>
      </c>
      <c r="E48" s="150"/>
      <c r="F48" s="695">
        <f>SUM(F34:F47)</f>
        <v>8825</v>
      </c>
      <c r="G48" s="157" t="s">
        <v>70</v>
      </c>
      <c r="H48" s="221">
        <f>SUM(H34:H47)</f>
        <v>99</v>
      </c>
      <c r="I48" s="57"/>
      <c r="J48" s="218"/>
      <c r="K48" s="218"/>
    </row>
    <row r="49" spans="1:11" x14ac:dyDescent="0.2">
      <c r="A49" s="217">
        <v>38383</v>
      </c>
      <c r="B49" s="222" t="s">
        <v>88</v>
      </c>
      <c r="C49" s="61">
        <v>24069</v>
      </c>
      <c r="D49" s="147">
        <f>C49-C47</f>
        <v>1798</v>
      </c>
      <c r="E49" s="61">
        <v>59075</v>
      </c>
      <c r="F49" s="150">
        <f>E49-E47</f>
        <v>1564</v>
      </c>
      <c r="G49" s="61">
        <v>651</v>
      </c>
      <c r="H49" s="153">
        <f>G49-G47</f>
        <v>6</v>
      </c>
      <c r="I49" s="218"/>
      <c r="J49" s="218"/>
      <c r="K49" s="218"/>
    </row>
    <row r="50" spans="1:11" x14ac:dyDescent="0.2">
      <c r="A50" s="223">
        <v>38411</v>
      </c>
      <c r="B50" s="222" t="s">
        <v>89</v>
      </c>
      <c r="C50" s="219">
        <v>25629</v>
      </c>
      <c r="D50" s="147">
        <f t="shared" si="6"/>
        <v>1560</v>
      </c>
      <c r="E50" s="219">
        <v>60664</v>
      </c>
      <c r="F50" s="150">
        <f t="shared" si="7"/>
        <v>1589</v>
      </c>
      <c r="G50" s="219">
        <v>658</v>
      </c>
      <c r="H50" s="153">
        <f>G50-G49</f>
        <v>7</v>
      </c>
      <c r="I50" s="218"/>
      <c r="J50" s="218"/>
      <c r="K50" s="218"/>
    </row>
    <row r="51" spans="1:11" x14ac:dyDescent="0.2">
      <c r="A51" s="223">
        <v>38442</v>
      </c>
      <c r="B51" s="222" t="s">
        <v>90</v>
      </c>
      <c r="C51" s="219">
        <v>27447</v>
      </c>
      <c r="D51" s="147">
        <f t="shared" si="6"/>
        <v>1818</v>
      </c>
      <c r="E51" s="219">
        <v>62118</v>
      </c>
      <c r="F51" s="150">
        <f>E51-E50</f>
        <v>1454</v>
      </c>
      <c r="G51" s="219">
        <v>666</v>
      </c>
      <c r="H51" s="153">
        <v>8</v>
      </c>
      <c r="I51" s="218"/>
      <c r="J51" s="218"/>
      <c r="K51" s="218"/>
    </row>
    <row r="52" spans="1:11" x14ac:dyDescent="0.2">
      <c r="A52" s="223">
        <v>38472</v>
      </c>
      <c r="B52" s="222" t="s">
        <v>91</v>
      </c>
      <c r="C52" s="219">
        <v>29014</v>
      </c>
      <c r="D52" s="147">
        <f t="shared" si="6"/>
        <v>1567</v>
      </c>
      <c r="E52" s="219">
        <v>62652</v>
      </c>
      <c r="F52" s="150">
        <f>E52-E51</f>
        <v>534</v>
      </c>
      <c r="G52" s="219">
        <v>673</v>
      </c>
      <c r="H52" s="153">
        <v>7</v>
      </c>
      <c r="I52" s="218"/>
      <c r="J52" s="218"/>
      <c r="K52" s="218"/>
    </row>
    <row r="53" spans="1:11" x14ac:dyDescent="0.2">
      <c r="A53" s="223">
        <v>38503</v>
      </c>
      <c r="B53" s="222" t="s">
        <v>92</v>
      </c>
      <c r="C53" s="219">
        <v>30602</v>
      </c>
      <c r="D53" s="147">
        <f t="shared" si="6"/>
        <v>1588</v>
      </c>
      <c r="E53" s="219">
        <v>62926</v>
      </c>
      <c r="F53" s="150">
        <f>E53-E52</f>
        <v>274</v>
      </c>
      <c r="G53" s="219">
        <v>681</v>
      </c>
      <c r="H53" s="153">
        <v>8</v>
      </c>
      <c r="I53" s="218"/>
      <c r="J53" s="218"/>
      <c r="K53" s="218"/>
    </row>
    <row r="54" spans="1:11" x14ac:dyDescent="0.2">
      <c r="A54" s="223">
        <v>38533</v>
      </c>
      <c r="B54" s="222" t="s">
        <v>93</v>
      </c>
      <c r="C54" s="219">
        <v>32079</v>
      </c>
      <c r="D54" s="147">
        <f t="shared" si="6"/>
        <v>1477</v>
      </c>
      <c r="E54" s="219">
        <v>62974</v>
      </c>
      <c r="F54" s="150">
        <f>E54-E53</f>
        <v>48</v>
      </c>
      <c r="G54" s="219">
        <v>688</v>
      </c>
      <c r="H54" s="153">
        <v>8</v>
      </c>
      <c r="I54" s="218"/>
      <c r="J54" s="218"/>
      <c r="K54" s="218"/>
    </row>
    <row r="55" spans="1:11" x14ac:dyDescent="0.2">
      <c r="A55" s="223">
        <v>38564</v>
      </c>
      <c r="B55" s="224" t="s">
        <v>94</v>
      </c>
      <c r="C55" s="219">
        <v>33777</v>
      </c>
      <c r="D55" s="147">
        <f t="shared" si="6"/>
        <v>1698</v>
      </c>
      <c r="E55" s="219">
        <v>62974</v>
      </c>
      <c r="F55" s="150">
        <v>0</v>
      </c>
      <c r="G55" s="219">
        <v>707</v>
      </c>
      <c r="H55" s="153">
        <v>9</v>
      </c>
      <c r="I55" s="57" t="s">
        <v>65</v>
      </c>
      <c r="J55" s="218"/>
      <c r="K55" s="218"/>
    </row>
    <row r="56" spans="1:11" x14ac:dyDescent="0.2">
      <c r="A56" s="223">
        <v>38595</v>
      </c>
      <c r="B56" s="224" t="s">
        <v>95</v>
      </c>
      <c r="C56" s="219">
        <v>35273</v>
      </c>
      <c r="D56" s="147">
        <f>C56-C55</f>
        <v>1496</v>
      </c>
      <c r="E56" s="219">
        <v>62974</v>
      </c>
      <c r="F56" s="150">
        <v>0</v>
      </c>
      <c r="G56" s="219">
        <v>716</v>
      </c>
      <c r="H56" s="153">
        <v>9</v>
      </c>
      <c r="I56" s="218"/>
      <c r="J56" s="218"/>
      <c r="K56" s="218"/>
    </row>
    <row r="57" spans="1:11" x14ac:dyDescent="0.2">
      <c r="A57" s="223">
        <v>38625</v>
      </c>
      <c r="B57" s="224" t="s">
        <v>96</v>
      </c>
      <c r="C57" s="219">
        <v>36767</v>
      </c>
      <c r="D57" s="147">
        <f>C57-C56</f>
        <v>1494</v>
      </c>
      <c r="E57" s="219">
        <v>63188</v>
      </c>
      <c r="F57" s="150">
        <f>E57-E56</f>
        <v>214</v>
      </c>
      <c r="G57" s="219">
        <v>724</v>
      </c>
      <c r="H57" s="153">
        <v>8</v>
      </c>
      <c r="I57" s="218"/>
      <c r="J57" s="218"/>
      <c r="K57" s="218"/>
    </row>
    <row r="58" spans="1:11" x14ac:dyDescent="0.2">
      <c r="A58" s="223">
        <v>38656</v>
      </c>
      <c r="B58" s="224" t="s">
        <v>97</v>
      </c>
      <c r="C58" s="219">
        <v>38512</v>
      </c>
      <c r="D58" s="147">
        <f>C58-C57</f>
        <v>1745</v>
      </c>
      <c r="E58" s="219">
        <v>63732</v>
      </c>
      <c r="F58" s="150">
        <f>E58-E57</f>
        <v>544</v>
      </c>
      <c r="G58" s="219">
        <v>736</v>
      </c>
      <c r="H58" s="153">
        <v>8</v>
      </c>
      <c r="I58" s="218"/>
      <c r="J58" s="218"/>
      <c r="K58" s="218"/>
    </row>
    <row r="59" spans="1:11" x14ac:dyDescent="0.2">
      <c r="A59" s="217">
        <v>38686</v>
      </c>
      <c r="B59" s="222" t="s">
        <v>98</v>
      </c>
      <c r="C59" s="61">
        <v>40539</v>
      </c>
      <c r="D59" s="147">
        <f>C59-C58</f>
        <v>2027</v>
      </c>
      <c r="E59" s="61">
        <v>65012</v>
      </c>
      <c r="F59" s="150">
        <f>E59-E58</f>
        <v>1280</v>
      </c>
      <c r="G59" s="219">
        <v>748</v>
      </c>
      <c r="H59" s="153">
        <v>12</v>
      </c>
      <c r="I59" s="218"/>
      <c r="J59" s="218"/>
      <c r="K59" s="218"/>
    </row>
    <row r="60" spans="1:11" s="226" customFormat="1" x14ac:dyDescent="0.2">
      <c r="A60" s="223">
        <v>38717</v>
      </c>
      <c r="B60" s="222" t="s">
        <v>99</v>
      </c>
      <c r="C60" s="219">
        <v>43007</v>
      </c>
      <c r="D60" s="147">
        <f>C60-C59</f>
        <v>2468</v>
      </c>
      <c r="E60" s="219">
        <v>66591</v>
      </c>
      <c r="F60" s="150">
        <f>E60-E59</f>
        <v>1579</v>
      </c>
      <c r="G60" s="219">
        <v>767</v>
      </c>
      <c r="H60" s="153">
        <f>19</f>
        <v>19</v>
      </c>
      <c r="I60" s="60" t="s">
        <v>64</v>
      </c>
      <c r="J60" s="225">
        <v>48602</v>
      </c>
      <c r="K60" s="225"/>
    </row>
    <row r="61" spans="1:11" s="226" customFormat="1" x14ac:dyDescent="0.2">
      <c r="A61" s="156">
        <v>2005</v>
      </c>
      <c r="B61" s="155"/>
      <c r="C61" s="147"/>
      <c r="D61" s="696">
        <f>SUM(D49:D60)</f>
        <v>20736</v>
      </c>
      <c r="E61" s="150"/>
      <c r="F61" s="695">
        <f>SUM(F49:F60)</f>
        <v>9080</v>
      </c>
      <c r="G61" s="157" t="s">
        <v>70</v>
      </c>
      <c r="H61" s="221">
        <f>SUM(H49:H60)</f>
        <v>109</v>
      </c>
      <c r="I61" s="60"/>
      <c r="J61" s="225"/>
      <c r="K61" s="225"/>
    </row>
    <row r="62" spans="1:11" s="226" customFormat="1" x14ac:dyDescent="0.2">
      <c r="A62" s="223">
        <v>38748</v>
      </c>
      <c r="B62" s="222" t="s">
        <v>88</v>
      </c>
      <c r="C62" s="219">
        <v>44941</v>
      </c>
      <c r="D62" s="147">
        <f>C62-C60</f>
        <v>1934</v>
      </c>
      <c r="E62" s="219">
        <v>68398</v>
      </c>
      <c r="F62" s="227">
        <f>E62-E60</f>
        <v>1807</v>
      </c>
      <c r="G62" s="219">
        <v>780</v>
      </c>
      <c r="H62" s="153">
        <f>G62-G60</f>
        <v>13</v>
      </c>
      <c r="I62" s="225"/>
      <c r="J62" s="225">
        <v>48647</v>
      </c>
      <c r="K62" s="225"/>
    </row>
    <row r="63" spans="1:11" x14ac:dyDescent="0.2">
      <c r="A63" s="217">
        <v>38777</v>
      </c>
      <c r="B63" s="222" t="s">
        <v>89</v>
      </c>
      <c r="C63" s="61">
        <v>46492</v>
      </c>
      <c r="D63" s="147">
        <f>C63-C62</f>
        <v>1551</v>
      </c>
      <c r="E63" s="61">
        <v>69942</v>
      </c>
      <c r="F63" s="227">
        <f>SUM(E63-E62)</f>
        <v>1544</v>
      </c>
      <c r="G63" s="61">
        <v>791</v>
      </c>
      <c r="H63" s="153">
        <f>G63-G62</f>
        <v>11</v>
      </c>
      <c r="I63" s="218"/>
      <c r="J63" s="218">
        <v>48690</v>
      </c>
      <c r="K63" s="218">
        <v>43</v>
      </c>
    </row>
    <row r="64" spans="1:11" s="226" customFormat="1" x14ac:dyDescent="0.2">
      <c r="A64" s="223">
        <v>38810</v>
      </c>
      <c r="B64" s="222" t="s">
        <v>90</v>
      </c>
      <c r="C64" s="219">
        <v>48136</v>
      </c>
      <c r="D64" s="147">
        <f>C64-C63</f>
        <v>1644</v>
      </c>
      <c r="E64" s="219">
        <v>71205</v>
      </c>
      <c r="F64" s="227">
        <v>1263</v>
      </c>
      <c r="G64" s="219">
        <v>798</v>
      </c>
      <c r="H64" s="153">
        <f>G64-G63</f>
        <v>7</v>
      </c>
      <c r="I64" s="225"/>
      <c r="J64" s="225">
        <v>48778</v>
      </c>
      <c r="K64" s="225">
        <v>88</v>
      </c>
    </row>
    <row r="65" spans="1:11" x14ac:dyDescent="0.2">
      <c r="A65" s="217">
        <v>38839</v>
      </c>
      <c r="B65" s="222" t="s">
        <v>91</v>
      </c>
      <c r="C65" s="61">
        <v>49504</v>
      </c>
      <c r="D65" s="147">
        <f>C65-C64</f>
        <v>1368</v>
      </c>
      <c r="E65" s="61">
        <v>71657</v>
      </c>
      <c r="F65" s="227">
        <v>452</v>
      </c>
      <c r="G65" s="61">
        <v>807</v>
      </c>
      <c r="H65" s="153">
        <f>G65-G64</f>
        <v>9</v>
      </c>
      <c r="I65" s="218"/>
      <c r="J65" s="218">
        <v>48892</v>
      </c>
      <c r="K65" s="218">
        <v>114</v>
      </c>
    </row>
    <row r="66" spans="1:11" s="226" customFormat="1" x14ac:dyDescent="0.2">
      <c r="A66" s="223">
        <v>38874</v>
      </c>
      <c r="B66" s="222" t="s">
        <v>92</v>
      </c>
      <c r="C66" s="219">
        <v>51101</v>
      </c>
      <c r="D66" s="147">
        <f>C66-C65</f>
        <v>1597</v>
      </c>
      <c r="E66" s="219">
        <v>72013</v>
      </c>
      <c r="F66" s="227">
        <v>356</v>
      </c>
      <c r="G66" s="219">
        <v>814</v>
      </c>
      <c r="H66" s="153">
        <f>G66-G65</f>
        <v>7</v>
      </c>
      <c r="I66" s="225"/>
      <c r="J66" s="225">
        <v>49012</v>
      </c>
      <c r="K66" s="225">
        <v>120</v>
      </c>
    </row>
    <row r="67" spans="1:11" x14ac:dyDescent="0.2">
      <c r="A67" s="217">
        <v>38903</v>
      </c>
      <c r="B67" s="222" t="s">
        <v>93</v>
      </c>
      <c r="C67" s="61">
        <v>52629</v>
      </c>
      <c r="D67" s="147">
        <v>1528</v>
      </c>
      <c r="E67" s="61">
        <v>6.38</v>
      </c>
      <c r="F67" s="227">
        <v>52</v>
      </c>
      <c r="G67" s="61">
        <v>823</v>
      </c>
      <c r="H67" s="153">
        <v>9</v>
      </c>
      <c r="I67" s="218"/>
      <c r="J67" s="218">
        <v>49155</v>
      </c>
      <c r="K67" s="218">
        <v>143</v>
      </c>
    </row>
    <row r="68" spans="1:11" x14ac:dyDescent="0.2">
      <c r="A68" s="217">
        <v>38930</v>
      </c>
      <c r="B68" s="224" t="s">
        <v>94</v>
      </c>
      <c r="C68" s="61">
        <v>54297</v>
      </c>
      <c r="D68" s="147">
        <f t="shared" ref="D68:D73" si="8">C68-C67</f>
        <v>1668</v>
      </c>
      <c r="E68" s="61">
        <v>10.14</v>
      </c>
      <c r="F68" s="227">
        <v>3.76</v>
      </c>
      <c r="G68" s="61">
        <v>837</v>
      </c>
      <c r="H68" s="153">
        <f t="shared" ref="H68:H73" si="9">G68-G67</f>
        <v>14</v>
      </c>
      <c r="I68" s="218"/>
      <c r="J68" s="218">
        <v>49285</v>
      </c>
      <c r="K68" s="218">
        <v>130</v>
      </c>
    </row>
    <row r="69" spans="1:11" x14ac:dyDescent="0.2">
      <c r="A69" s="217">
        <v>38961</v>
      </c>
      <c r="B69" s="224" t="s">
        <v>95</v>
      </c>
      <c r="C69" s="61">
        <v>55774</v>
      </c>
      <c r="D69" s="147">
        <f t="shared" si="8"/>
        <v>1477</v>
      </c>
      <c r="E69" s="61">
        <v>113.43</v>
      </c>
      <c r="F69" s="227">
        <v>103.29</v>
      </c>
      <c r="G69" s="61">
        <v>844</v>
      </c>
      <c r="H69" s="153">
        <f t="shared" si="9"/>
        <v>7</v>
      </c>
      <c r="I69" s="218"/>
      <c r="J69" s="218">
        <v>49381</v>
      </c>
      <c r="K69" s="218">
        <v>96</v>
      </c>
    </row>
    <row r="70" spans="1:11" x14ac:dyDescent="0.2">
      <c r="A70" s="217">
        <v>38992</v>
      </c>
      <c r="B70" s="224" t="s">
        <v>96</v>
      </c>
      <c r="C70" s="61">
        <v>57234</v>
      </c>
      <c r="D70" s="147">
        <f t="shared" si="8"/>
        <v>1460</v>
      </c>
      <c r="E70" s="61">
        <v>187.2</v>
      </c>
      <c r="F70" s="227">
        <v>73.77</v>
      </c>
      <c r="G70" s="61">
        <v>851</v>
      </c>
      <c r="H70" s="153">
        <f t="shared" si="9"/>
        <v>7</v>
      </c>
      <c r="I70" s="218"/>
      <c r="J70" s="218">
        <v>49503</v>
      </c>
      <c r="K70" s="218">
        <v>122</v>
      </c>
    </row>
    <row r="71" spans="1:11" x14ac:dyDescent="0.2">
      <c r="A71" s="217">
        <v>39023</v>
      </c>
      <c r="B71" s="224" t="s">
        <v>97</v>
      </c>
      <c r="C71" s="61">
        <v>58735</v>
      </c>
      <c r="D71" s="147">
        <f t="shared" si="8"/>
        <v>1501</v>
      </c>
      <c r="E71" s="61">
        <v>567.9</v>
      </c>
      <c r="F71" s="227">
        <v>380.7</v>
      </c>
      <c r="G71" s="61">
        <v>859</v>
      </c>
      <c r="H71" s="153">
        <f t="shared" si="9"/>
        <v>8</v>
      </c>
      <c r="I71" s="218"/>
      <c r="J71" s="218">
        <v>49588</v>
      </c>
      <c r="K71" s="218">
        <v>85</v>
      </c>
    </row>
    <row r="72" spans="1:11" x14ac:dyDescent="0.2">
      <c r="A72" s="217">
        <v>39052</v>
      </c>
      <c r="B72" s="222" t="s">
        <v>98</v>
      </c>
      <c r="C72" s="61">
        <v>60315</v>
      </c>
      <c r="D72" s="147">
        <f t="shared" si="8"/>
        <v>1580</v>
      </c>
      <c r="E72" s="61">
        <v>1524.2</v>
      </c>
      <c r="F72" s="227">
        <v>956.3</v>
      </c>
      <c r="G72" s="61">
        <v>867</v>
      </c>
      <c r="H72" s="153">
        <f t="shared" si="9"/>
        <v>8</v>
      </c>
      <c r="I72" s="218"/>
      <c r="J72" s="218">
        <v>49618</v>
      </c>
      <c r="K72" s="218">
        <v>30</v>
      </c>
    </row>
    <row r="73" spans="1:11" x14ac:dyDescent="0.2">
      <c r="A73" s="217">
        <v>39080</v>
      </c>
      <c r="B73" s="222" t="s">
        <v>99</v>
      </c>
      <c r="C73" s="61">
        <v>62555</v>
      </c>
      <c r="D73" s="147">
        <f t="shared" si="8"/>
        <v>2240</v>
      </c>
      <c r="E73" s="61">
        <v>2672</v>
      </c>
      <c r="F73" s="227">
        <v>1147.8</v>
      </c>
      <c r="G73" s="61">
        <v>880</v>
      </c>
      <c r="H73" s="153">
        <f t="shared" si="9"/>
        <v>13</v>
      </c>
      <c r="I73" s="57" t="s">
        <v>64</v>
      </c>
      <c r="J73" s="218">
        <v>49647</v>
      </c>
      <c r="K73" s="218">
        <v>29</v>
      </c>
    </row>
    <row r="74" spans="1:11" x14ac:dyDescent="0.2">
      <c r="A74" s="152">
        <v>2006</v>
      </c>
      <c r="B74" s="147"/>
      <c r="C74" s="147"/>
      <c r="D74" s="696">
        <f>SUM(D62:D73)</f>
        <v>19548</v>
      </c>
      <c r="E74" s="150"/>
      <c r="F74" s="695">
        <f>SUM(F62:F73)</f>
        <v>8139.6200000000008</v>
      </c>
      <c r="G74" s="157" t="s">
        <v>70</v>
      </c>
      <c r="H74" s="221">
        <f>SUM(H62:H73)</f>
        <v>113</v>
      </c>
      <c r="I74" s="62"/>
      <c r="J74" s="62"/>
      <c r="K74" s="62">
        <v>1045</v>
      </c>
    </row>
    <row r="75" spans="1:11" x14ac:dyDescent="0.2">
      <c r="A75" s="217">
        <v>39114</v>
      </c>
      <c r="B75" s="222" t="s">
        <v>88</v>
      </c>
      <c r="C75" s="61">
        <v>64540</v>
      </c>
      <c r="D75" s="147">
        <f>C75-C73</f>
        <v>1985</v>
      </c>
      <c r="E75" s="61">
        <v>4082</v>
      </c>
      <c r="F75" s="150">
        <f>E75-E73</f>
        <v>1410</v>
      </c>
      <c r="G75" s="61">
        <v>888</v>
      </c>
      <c r="H75" s="153">
        <f>G75-G73</f>
        <v>8</v>
      </c>
      <c r="I75" s="218"/>
      <c r="J75" s="218">
        <v>49671</v>
      </c>
      <c r="K75" s="218">
        <v>24</v>
      </c>
    </row>
    <row r="76" spans="1:11" x14ac:dyDescent="0.2">
      <c r="A76" s="217">
        <v>39143</v>
      </c>
      <c r="B76" s="222" t="s">
        <v>89</v>
      </c>
      <c r="C76" s="61">
        <v>66090</v>
      </c>
      <c r="D76" s="147">
        <f t="shared" ref="D76:D86" si="10">C76-C75</f>
        <v>1550</v>
      </c>
      <c r="E76" s="61">
        <v>5069</v>
      </c>
      <c r="F76" s="150">
        <v>987</v>
      </c>
      <c r="G76" s="61">
        <v>898</v>
      </c>
      <c r="H76" s="153">
        <f t="shared" ref="H76:H86" si="11">G76-G75</f>
        <v>10</v>
      </c>
      <c r="I76" s="218"/>
      <c r="J76" s="218">
        <v>49729</v>
      </c>
      <c r="K76" s="218">
        <v>58</v>
      </c>
    </row>
    <row r="77" spans="1:11" x14ac:dyDescent="0.2">
      <c r="A77" s="217">
        <v>39174</v>
      </c>
      <c r="B77" s="222" t="s">
        <v>90</v>
      </c>
      <c r="C77" s="61">
        <v>67656</v>
      </c>
      <c r="D77" s="147">
        <f t="shared" si="10"/>
        <v>1566</v>
      </c>
      <c r="E77" s="61">
        <v>5877</v>
      </c>
      <c r="F77" s="150">
        <v>808</v>
      </c>
      <c r="G77" s="61">
        <v>904</v>
      </c>
      <c r="H77" s="153">
        <f t="shared" si="11"/>
        <v>6</v>
      </c>
      <c r="I77" s="218"/>
      <c r="J77" s="218">
        <v>49834</v>
      </c>
      <c r="K77" s="218">
        <v>105</v>
      </c>
    </row>
    <row r="78" spans="1:11" x14ac:dyDescent="0.2">
      <c r="A78" s="217">
        <v>39204</v>
      </c>
      <c r="B78" s="222" t="s">
        <v>91</v>
      </c>
      <c r="C78" s="61">
        <v>68949</v>
      </c>
      <c r="D78" s="147">
        <f t="shared" si="10"/>
        <v>1293</v>
      </c>
      <c r="E78" s="61">
        <v>6095</v>
      </c>
      <c r="F78" s="150">
        <v>218</v>
      </c>
      <c r="G78" s="61">
        <v>912</v>
      </c>
      <c r="H78" s="153">
        <f t="shared" si="11"/>
        <v>8</v>
      </c>
      <c r="I78" s="218"/>
      <c r="J78" s="218">
        <v>49993</v>
      </c>
      <c r="K78" s="218">
        <v>159</v>
      </c>
    </row>
    <row r="79" spans="1:11" x14ac:dyDescent="0.2">
      <c r="A79" s="217">
        <v>39234</v>
      </c>
      <c r="B79" s="222" t="s">
        <v>92</v>
      </c>
      <c r="C79" s="61">
        <v>70288</v>
      </c>
      <c r="D79" s="147">
        <f t="shared" si="10"/>
        <v>1339</v>
      </c>
      <c r="E79" s="61">
        <v>6199</v>
      </c>
      <c r="F79" s="150">
        <v>104</v>
      </c>
      <c r="G79" s="61">
        <v>919</v>
      </c>
      <c r="H79" s="153">
        <f t="shared" si="11"/>
        <v>7</v>
      </c>
      <c r="I79" s="218"/>
      <c r="J79" s="218">
        <v>50119</v>
      </c>
      <c r="K79" s="218">
        <v>126</v>
      </c>
    </row>
    <row r="80" spans="1:11" x14ac:dyDescent="0.2">
      <c r="A80" s="217">
        <v>39265</v>
      </c>
      <c r="B80" s="222" t="s">
        <v>93</v>
      </c>
      <c r="C80" s="61">
        <v>71779</v>
      </c>
      <c r="D80" s="147">
        <f t="shared" si="10"/>
        <v>1491</v>
      </c>
      <c r="E80" s="61">
        <v>6227</v>
      </c>
      <c r="F80" s="150">
        <v>28</v>
      </c>
      <c r="G80" s="61">
        <v>926</v>
      </c>
      <c r="H80" s="153">
        <f t="shared" si="11"/>
        <v>7</v>
      </c>
      <c r="I80" s="218"/>
      <c r="J80" s="218">
        <v>50256</v>
      </c>
      <c r="K80" s="218">
        <v>137</v>
      </c>
    </row>
    <row r="81" spans="1:11" x14ac:dyDescent="0.2">
      <c r="A81" s="217">
        <v>39295</v>
      </c>
      <c r="B81" s="224" t="s">
        <v>94</v>
      </c>
      <c r="C81" s="61">
        <v>73420</v>
      </c>
      <c r="D81" s="147">
        <f t="shared" si="10"/>
        <v>1641</v>
      </c>
      <c r="E81" s="61">
        <v>6272</v>
      </c>
      <c r="F81" s="150">
        <v>45</v>
      </c>
      <c r="G81" s="61">
        <v>940</v>
      </c>
      <c r="H81" s="153">
        <f t="shared" si="11"/>
        <v>14</v>
      </c>
      <c r="I81" s="57" t="s">
        <v>65</v>
      </c>
      <c r="J81" s="218">
        <v>50375</v>
      </c>
      <c r="K81" s="218">
        <v>119</v>
      </c>
    </row>
    <row r="82" spans="1:11" x14ac:dyDescent="0.2">
      <c r="A82" s="217">
        <v>39328</v>
      </c>
      <c r="B82" s="224" t="s">
        <v>95</v>
      </c>
      <c r="C82" s="61">
        <v>74911</v>
      </c>
      <c r="D82" s="147">
        <f t="shared" si="10"/>
        <v>1491</v>
      </c>
      <c r="E82" s="61">
        <v>6300</v>
      </c>
      <c r="F82" s="150">
        <v>28</v>
      </c>
      <c r="G82" s="61">
        <v>947</v>
      </c>
      <c r="H82" s="153">
        <f t="shared" si="11"/>
        <v>7</v>
      </c>
      <c r="I82" s="218"/>
      <c r="J82" s="218">
        <v>50494</v>
      </c>
      <c r="K82" s="218">
        <v>119</v>
      </c>
    </row>
    <row r="83" spans="1:11" x14ac:dyDescent="0.2">
      <c r="A83" s="217">
        <v>39356</v>
      </c>
      <c r="B83" s="224" t="s">
        <v>96</v>
      </c>
      <c r="C83" s="61">
        <v>76280</v>
      </c>
      <c r="D83" s="147">
        <f t="shared" si="10"/>
        <v>1369</v>
      </c>
      <c r="E83" s="61">
        <v>6489</v>
      </c>
      <c r="F83" s="150">
        <v>189</v>
      </c>
      <c r="G83" s="61">
        <v>956</v>
      </c>
      <c r="H83" s="153">
        <f t="shared" si="11"/>
        <v>9</v>
      </c>
      <c r="I83" s="218"/>
      <c r="J83" s="218">
        <v>50573</v>
      </c>
      <c r="K83" s="218">
        <v>79</v>
      </c>
    </row>
    <row r="84" spans="1:11" x14ac:dyDescent="0.2">
      <c r="A84" s="217">
        <v>39388</v>
      </c>
      <c r="B84" s="224" t="s">
        <v>97</v>
      </c>
      <c r="C84" s="61">
        <v>77894</v>
      </c>
      <c r="D84" s="147">
        <f t="shared" si="10"/>
        <v>1614</v>
      </c>
      <c r="E84" s="61">
        <v>7038</v>
      </c>
      <c r="F84" s="150">
        <v>549</v>
      </c>
      <c r="G84" s="61">
        <v>964</v>
      </c>
      <c r="H84" s="153">
        <f t="shared" si="11"/>
        <v>8</v>
      </c>
      <c r="I84" s="218"/>
      <c r="J84" s="218">
        <v>50645</v>
      </c>
      <c r="K84" s="218">
        <v>72</v>
      </c>
    </row>
    <row r="85" spans="1:11" x14ac:dyDescent="0.2">
      <c r="A85" s="217">
        <v>39416</v>
      </c>
      <c r="B85" s="222" t="s">
        <v>98</v>
      </c>
      <c r="C85" s="61">
        <v>79254</v>
      </c>
      <c r="D85" s="147">
        <f t="shared" si="10"/>
        <v>1360</v>
      </c>
      <c r="E85" s="61">
        <v>8038</v>
      </c>
      <c r="F85" s="150">
        <v>1000</v>
      </c>
      <c r="G85" s="61">
        <v>971</v>
      </c>
      <c r="H85" s="153">
        <f t="shared" si="11"/>
        <v>7</v>
      </c>
      <c r="I85" s="218"/>
      <c r="J85" s="218">
        <v>50669</v>
      </c>
      <c r="K85" s="218">
        <v>24</v>
      </c>
    </row>
    <row r="86" spans="1:11" x14ac:dyDescent="0.2">
      <c r="A86" s="217">
        <v>39449</v>
      </c>
      <c r="B86" s="222" t="s">
        <v>99</v>
      </c>
      <c r="C86" s="61">
        <v>81524</v>
      </c>
      <c r="D86" s="147">
        <f t="shared" si="10"/>
        <v>2270</v>
      </c>
      <c r="E86" s="61">
        <v>9728</v>
      </c>
      <c r="F86" s="150">
        <v>1690</v>
      </c>
      <c r="G86" s="61">
        <v>984</v>
      </c>
      <c r="H86" s="153">
        <f t="shared" si="11"/>
        <v>13</v>
      </c>
      <c r="I86" s="57" t="s">
        <v>64</v>
      </c>
      <c r="J86" s="218">
        <v>50691</v>
      </c>
      <c r="K86" s="218">
        <v>3</v>
      </c>
    </row>
    <row r="87" spans="1:11" x14ac:dyDescent="0.2">
      <c r="A87" s="152">
        <v>2007</v>
      </c>
      <c r="B87" s="147"/>
      <c r="C87" s="147"/>
      <c r="D87" s="696">
        <f>SUM(D75:D86)</f>
        <v>18969</v>
      </c>
      <c r="E87" s="150"/>
      <c r="F87" s="695">
        <f>SUM(F75:F86)</f>
        <v>7056</v>
      </c>
      <c r="G87" s="157" t="s">
        <v>70</v>
      </c>
      <c r="H87" s="221">
        <f>SUM(H75:H86)</f>
        <v>104</v>
      </c>
      <c r="I87" s="62"/>
      <c r="J87" s="62"/>
      <c r="K87" s="62">
        <f>SUM(J86-J73)</f>
        <v>1044</v>
      </c>
    </row>
    <row r="88" spans="1:11" x14ac:dyDescent="0.2">
      <c r="A88" s="217">
        <v>39479</v>
      </c>
      <c r="B88" s="222" t="s">
        <v>88</v>
      </c>
      <c r="C88" s="61">
        <v>83277</v>
      </c>
      <c r="D88" s="147">
        <f>C88-C86</f>
        <v>1753</v>
      </c>
      <c r="E88" s="61">
        <v>11086</v>
      </c>
      <c r="F88" s="150">
        <f>E88-E86</f>
        <v>1358</v>
      </c>
      <c r="G88" s="61">
        <v>993</v>
      </c>
      <c r="H88" s="153">
        <f>G88-G86</f>
        <v>9</v>
      </c>
      <c r="I88" s="218"/>
      <c r="J88" s="218">
        <v>50725</v>
      </c>
      <c r="K88" s="218">
        <v>33</v>
      </c>
    </row>
    <row r="89" spans="1:11" x14ac:dyDescent="0.2">
      <c r="A89" s="217">
        <v>39507</v>
      </c>
      <c r="B89" s="222" t="s">
        <v>89</v>
      </c>
      <c r="C89" s="61">
        <v>84669</v>
      </c>
      <c r="D89" s="147">
        <f t="shared" ref="D89:D99" si="12">C89-C88</f>
        <v>1392</v>
      </c>
      <c r="E89" s="61">
        <v>12091</v>
      </c>
      <c r="F89" s="150">
        <f>E89-E88</f>
        <v>1005</v>
      </c>
      <c r="G89" s="61">
        <v>999</v>
      </c>
      <c r="H89" s="153">
        <f>G89-G88</f>
        <v>6</v>
      </c>
      <c r="I89" s="218"/>
      <c r="J89" s="218">
        <v>50807</v>
      </c>
      <c r="K89" s="218">
        <f t="shared" ref="K89:K99" si="13">J89-J88</f>
        <v>82</v>
      </c>
    </row>
    <row r="90" spans="1:11" x14ac:dyDescent="0.2">
      <c r="A90" s="217">
        <v>39540</v>
      </c>
      <c r="B90" s="222" t="s">
        <v>90</v>
      </c>
      <c r="C90" s="61">
        <v>86220</v>
      </c>
      <c r="D90" s="147">
        <f t="shared" si="12"/>
        <v>1551</v>
      </c>
      <c r="E90" s="61">
        <v>13167</v>
      </c>
      <c r="F90" s="150">
        <f t="shared" ref="F90:F99" si="14">E90-E89</f>
        <v>1076</v>
      </c>
      <c r="G90" s="61">
        <v>1008</v>
      </c>
      <c r="H90" s="153">
        <f t="shared" ref="H90:H99" si="15">G90-G89</f>
        <v>9</v>
      </c>
      <c r="I90" s="218"/>
      <c r="J90" s="218">
        <v>50889</v>
      </c>
      <c r="K90" s="218">
        <f t="shared" si="13"/>
        <v>82</v>
      </c>
    </row>
    <row r="91" spans="1:11" x14ac:dyDescent="0.2">
      <c r="A91" s="217">
        <v>39570</v>
      </c>
      <c r="B91" s="222" t="s">
        <v>91</v>
      </c>
      <c r="C91" s="61">
        <v>87591</v>
      </c>
      <c r="D91" s="147">
        <f t="shared" si="12"/>
        <v>1371</v>
      </c>
      <c r="E91" s="61">
        <v>13756</v>
      </c>
      <c r="F91" s="150">
        <f t="shared" si="14"/>
        <v>589</v>
      </c>
      <c r="G91" s="61">
        <v>1015</v>
      </c>
      <c r="H91" s="153">
        <f t="shared" si="15"/>
        <v>7</v>
      </c>
      <c r="I91" s="218"/>
      <c r="J91" s="218">
        <v>50994</v>
      </c>
      <c r="K91" s="218">
        <f t="shared" si="13"/>
        <v>105</v>
      </c>
    </row>
    <row r="92" spans="1:11" x14ac:dyDescent="0.2">
      <c r="A92" s="217">
        <v>39598</v>
      </c>
      <c r="B92" s="222" t="s">
        <v>92</v>
      </c>
      <c r="C92" s="61">
        <v>88839</v>
      </c>
      <c r="D92" s="147">
        <f t="shared" si="12"/>
        <v>1248</v>
      </c>
      <c r="E92" s="61">
        <v>13833</v>
      </c>
      <c r="F92" s="150">
        <f t="shared" si="14"/>
        <v>77</v>
      </c>
      <c r="G92" s="61">
        <v>1025</v>
      </c>
      <c r="H92" s="153">
        <f t="shared" si="15"/>
        <v>10</v>
      </c>
      <c r="I92" s="218"/>
      <c r="J92" s="218">
        <v>51123</v>
      </c>
      <c r="K92" s="218">
        <f t="shared" si="13"/>
        <v>129</v>
      </c>
    </row>
    <row r="93" spans="1:11" x14ac:dyDescent="0.2">
      <c r="A93" s="217">
        <v>39630</v>
      </c>
      <c r="B93" s="222" t="s">
        <v>93</v>
      </c>
      <c r="C93" s="61">
        <v>90374</v>
      </c>
      <c r="D93" s="147">
        <f t="shared" si="12"/>
        <v>1535</v>
      </c>
      <c r="E93" s="61">
        <v>13865</v>
      </c>
      <c r="F93" s="150">
        <f t="shared" si="14"/>
        <v>32</v>
      </c>
      <c r="G93" s="61">
        <v>1035</v>
      </c>
      <c r="H93" s="153">
        <f t="shared" si="15"/>
        <v>10</v>
      </c>
      <c r="I93" s="218"/>
      <c r="J93" s="218">
        <v>51253</v>
      </c>
      <c r="K93" s="218">
        <f t="shared" si="13"/>
        <v>130</v>
      </c>
    </row>
    <row r="94" spans="1:11" x14ac:dyDescent="0.2">
      <c r="A94" s="217">
        <v>39661</v>
      </c>
      <c r="B94" s="224" t="s">
        <v>94</v>
      </c>
      <c r="C94" s="61">
        <v>92132</v>
      </c>
      <c r="D94" s="147">
        <f t="shared" si="12"/>
        <v>1758</v>
      </c>
      <c r="E94" s="61">
        <v>13865</v>
      </c>
      <c r="F94" s="150">
        <f t="shared" si="14"/>
        <v>0</v>
      </c>
      <c r="G94" s="61">
        <v>1046</v>
      </c>
      <c r="H94" s="153">
        <f t="shared" si="15"/>
        <v>11</v>
      </c>
      <c r="I94" s="218"/>
      <c r="J94" s="218">
        <v>51376</v>
      </c>
      <c r="K94" s="218">
        <f t="shared" si="13"/>
        <v>123</v>
      </c>
    </row>
    <row r="95" spans="1:11" x14ac:dyDescent="0.2">
      <c r="A95" s="217">
        <v>39692</v>
      </c>
      <c r="B95" s="224" t="s">
        <v>95</v>
      </c>
      <c r="C95" s="61">
        <v>93589</v>
      </c>
      <c r="D95" s="147">
        <f t="shared" si="12"/>
        <v>1457</v>
      </c>
      <c r="E95" s="61">
        <v>13865</v>
      </c>
      <c r="F95" s="150">
        <f t="shared" si="14"/>
        <v>0</v>
      </c>
      <c r="G95" s="61">
        <v>1054</v>
      </c>
      <c r="H95" s="153">
        <f t="shared" si="15"/>
        <v>8</v>
      </c>
      <c r="I95" s="218"/>
      <c r="J95" s="218">
        <v>51499</v>
      </c>
      <c r="K95" s="218">
        <f t="shared" si="13"/>
        <v>123</v>
      </c>
    </row>
    <row r="96" spans="1:11" x14ac:dyDescent="0.2">
      <c r="A96" s="217">
        <v>39722</v>
      </c>
      <c r="B96" s="224" t="s">
        <v>96</v>
      </c>
      <c r="C96" s="61">
        <v>95111</v>
      </c>
      <c r="D96" s="147">
        <f t="shared" si="12"/>
        <v>1522</v>
      </c>
      <c r="E96" s="61">
        <v>14141</v>
      </c>
      <c r="F96" s="150">
        <f t="shared" si="14"/>
        <v>276</v>
      </c>
      <c r="G96" s="61">
        <v>1062</v>
      </c>
      <c r="H96" s="153">
        <f t="shared" si="15"/>
        <v>8</v>
      </c>
      <c r="I96" s="218"/>
      <c r="J96" s="218">
        <v>51582</v>
      </c>
      <c r="K96" s="218">
        <f t="shared" si="13"/>
        <v>83</v>
      </c>
    </row>
    <row r="97" spans="1:12" x14ac:dyDescent="0.2">
      <c r="A97" s="217">
        <v>39755</v>
      </c>
      <c r="B97" s="224" t="s">
        <v>97</v>
      </c>
      <c r="C97" s="61">
        <v>96791</v>
      </c>
      <c r="D97" s="147">
        <f t="shared" si="12"/>
        <v>1680</v>
      </c>
      <c r="E97" s="61">
        <v>14866</v>
      </c>
      <c r="F97" s="150">
        <f t="shared" si="14"/>
        <v>725</v>
      </c>
      <c r="G97" s="61">
        <v>1070</v>
      </c>
      <c r="H97" s="153">
        <f t="shared" si="15"/>
        <v>8</v>
      </c>
      <c r="I97" s="218"/>
      <c r="J97" s="218">
        <v>51636</v>
      </c>
      <c r="K97" s="218">
        <f t="shared" si="13"/>
        <v>54</v>
      </c>
    </row>
    <row r="98" spans="1:12" x14ac:dyDescent="0.2">
      <c r="A98" s="217">
        <v>39783</v>
      </c>
      <c r="B98" s="222" t="s">
        <v>98</v>
      </c>
      <c r="C98" s="61">
        <v>98337</v>
      </c>
      <c r="D98" s="147">
        <f t="shared" si="12"/>
        <v>1546</v>
      </c>
      <c r="E98" s="61">
        <v>15864</v>
      </c>
      <c r="F98" s="150">
        <f t="shared" si="14"/>
        <v>998</v>
      </c>
      <c r="G98" s="61">
        <v>1078</v>
      </c>
      <c r="H98" s="153">
        <f t="shared" si="15"/>
        <v>8</v>
      </c>
      <c r="I98" s="218"/>
      <c r="J98" s="218">
        <v>51664</v>
      </c>
      <c r="K98" s="218">
        <f t="shared" si="13"/>
        <v>28</v>
      </c>
    </row>
    <row r="99" spans="1:12" x14ac:dyDescent="0.2">
      <c r="A99" s="217">
        <v>39818</v>
      </c>
      <c r="B99" s="222" t="s">
        <v>99</v>
      </c>
      <c r="C99" s="61">
        <v>100767</v>
      </c>
      <c r="D99" s="147">
        <f t="shared" si="12"/>
        <v>2430</v>
      </c>
      <c r="E99" s="61">
        <v>17519</v>
      </c>
      <c r="F99" s="150">
        <f t="shared" si="14"/>
        <v>1655</v>
      </c>
      <c r="G99" s="61">
        <v>1091</v>
      </c>
      <c r="H99" s="153">
        <f t="shared" si="15"/>
        <v>13</v>
      </c>
      <c r="I99" s="57" t="s">
        <v>64</v>
      </c>
      <c r="J99" s="218">
        <v>51703</v>
      </c>
      <c r="K99" s="218">
        <f t="shared" si="13"/>
        <v>39</v>
      </c>
    </row>
    <row r="100" spans="1:12" x14ac:dyDescent="0.2">
      <c r="A100" s="152">
        <v>2008</v>
      </c>
      <c r="B100" s="147"/>
      <c r="C100" s="147"/>
      <c r="D100" s="696">
        <f>SUM(D88:D99)</f>
        <v>19243</v>
      </c>
      <c r="E100" s="150"/>
      <c r="F100" s="695">
        <f>SUM(F88:F99)</f>
        <v>7791</v>
      </c>
      <c r="G100" s="157" t="s">
        <v>70</v>
      </c>
      <c r="H100" s="221">
        <f>SUM(H88:H99)</f>
        <v>107</v>
      </c>
      <c r="I100" s="62"/>
      <c r="J100" s="62"/>
      <c r="K100" s="62">
        <f>SUM(K88:K99)</f>
        <v>1011</v>
      </c>
    </row>
    <row r="101" spans="1:12" x14ac:dyDescent="0.2">
      <c r="A101" s="217">
        <v>39846</v>
      </c>
      <c r="B101" s="222" t="s">
        <v>88</v>
      </c>
      <c r="C101" s="61">
        <v>102309</v>
      </c>
      <c r="D101" s="147">
        <f>C101-C99</f>
        <v>1542</v>
      </c>
      <c r="E101" s="61">
        <v>19241</v>
      </c>
      <c r="F101" s="150">
        <f>E101-E99</f>
        <v>1722</v>
      </c>
      <c r="G101" s="61">
        <v>1099</v>
      </c>
      <c r="H101" s="153">
        <f>G101-G99</f>
        <v>8</v>
      </c>
      <c r="I101" s="218"/>
      <c r="J101" s="218">
        <v>51726</v>
      </c>
      <c r="K101" s="218">
        <f>J101-J99</f>
        <v>23</v>
      </c>
      <c r="L101" s="228" t="s">
        <v>136</v>
      </c>
    </row>
    <row r="102" spans="1:12" x14ac:dyDescent="0.2">
      <c r="A102" s="217">
        <v>39874</v>
      </c>
      <c r="B102" s="222" t="s">
        <v>89</v>
      </c>
      <c r="C102" s="61">
        <v>103821</v>
      </c>
      <c r="D102" s="147">
        <f t="shared" ref="D102:D112" si="16">C102-C101</f>
        <v>1512</v>
      </c>
      <c r="E102" s="61">
        <v>20614</v>
      </c>
      <c r="F102" s="150">
        <f t="shared" ref="F102:F112" si="17">E102-E101</f>
        <v>1373</v>
      </c>
      <c r="G102" s="61">
        <v>1106</v>
      </c>
      <c r="H102" s="153">
        <f t="shared" ref="H102:H112" si="18">G102-G101</f>
        <v>7</v>
      </c>
      <c r="I102" s="218"/>
      <c r="J102" s="218">
        <v>51726</v>
      </c>
      <c r="K102" s="218">
        <f t="shared" ref="K102:K112" si="19">J102-J101</f>
        <v>0</v>
      </c>
      <c r="L102" s="215" t="s">
        <v>154</v>
      </c>
    </row>
    <row r="103" spans="1:12" x14ac:dyDescent="0.2">
      <c r="A103" s="217">
        <v>39904</v>
      </c>
      <c r="B103" s="222" t="s">
        <v>90</v>
      </c>
      <c r="C103" s="61">
        <v>105386</v>
      </c>
      <c r="D103" s="147">
        <f t="shared" si="16"/>
        <v>1565</v>
      </c>
      <c r="E103" s="61">
        <v>21708</v>
      </c>
      <c r="F103" s="150">
        <f t="shared" si="17"/>
        <v>1094</v>
      </c>
      <c r="G103" s="61">
        <v>1114</v>
      </c>
      <c r="H103" s="153">
        <f t="shared" si="18"/>
        <v>8</v>
      </c>
      <c r="I103" s="218"/>
      <c r="J103" s="218">
        <v>51726</v>
      </c>
      <c r="K103" s="218">
        <f t="shared" si="19"/>
        <v>0</v>
      </c>
    </row>
    <row r="104" spans="1:12" x14ac:dyDescent="0.2">
      <c r="A104" s="217">
        <v>39937</v>
      </c>
      <c r="B104" s="222" t="s">
        <v>91</v>
      </c>
      <c r="C104" s="61">
        <v>106813</v>
      </c>
      <c r="D104" s="147">
        <f t="shared" si="16"/>
        <v>1427</v>
      </c>
      <c r="E104" s="61">
        <v>21977</v>
      </c>
      <c r="F104" s="150">
        <f t="shared" si="17"/>
        <v>269</v>
      </c>
      <c r="G104" s="61">
        <v>1122</v>
      </c>
      <c r="H104" s="153">
        <f t="shared" si="18"/>
        <v>8</v>
      </c>
      <c r="I104" s="218"/>
      <c r="J104" s="218">
        <v>51872</v>
      </c>
      <c r="K104" s="218">
        <f t="shared" si="19"/>
        <v>146</v>
      </c>
    </row>
    <row r="105" spans="1:12" x14ac:dyDescent="0.2">
      <c r="A105" s="217">
        <v>39966</v>
      </c>
      <c r="B105" s="222" t="s">
        <v>92</v>
      </c>
      <c r="C105" s="61">
        <v>108259</v>
      </c>
      <c r="D105" s="147">
        <f t="shared" si="16"/>
        <v>1446</v>
      </c>
      <c r="E105" s="61">
        <v>22109</v>
      </c>
      <c r="F105" s="150">
        <f t="shared" si="17"/>
        <v>132</v>
      </c>
      <c r="G105" s="61">
        <v>1131</v>
      </c>
      <c r="H105" s="153">
        <f t="shared" si="18"/>
        <v>9</v>
      </c>
      <c r="I105" s="218"/>
      <c r="J105" s="218">
        <v>51990</v>
      </c>
      <c r="K105" s="218">
        <f t="shared" si="19"/>
        <v>118</v>
      </c>
    </row>
    <row r="106" spans="1:12" x14ac:dyDescent="0.2">
      <c r="A106" s="217">
        <v>39995</v>
      </c>
      <c r="B106" s="222" t="s">
        <v>93</v>
      </c>
      <c r="C106" s="61">
        <v>109612</v>
      </c>
      <c r="D106" s="147">
        <f t="shared" si="16"/>
        <v>1353</v>
      </c>
      <c r="E106" s="61">
        <v>22166</v>
      </c>
      <c r="F106" s="150">
        <f t="shared" si="17"/>
        <v>57</v>
      </c>
      <c r="G106" s="61">
        <v>1138</v>
      </c>
      <c r="H106" s="153">
        <f t="shared" si="18"/>
        <v>7</v>
      </c>
      <c r="I106" s="218"/>
      <c r="J106" s="218">
        <v>52101</v>
      </c>
      <c r="K106" s="218">
        <f t="shared" si="19"/>
        <v>111</v>
      </c>
    </row>
    <row r="107" spans="1:12" x14ac:dyDescent="0.2">
      <c r="A107" s="217">
        <v>40028</v>
      </c>
      <c r="B107" s="224" t="s">
        <v>94</v>
      </c>
      <c r="C107" s="61">
        <v>111288</v>
      </c>
      <c r="D107" s="147">
        <f t="shared" si="16"/>
        <v>1676</v>
      </c>
      <c r="E107" s="61">
        <v>22166</v>
      </c>
      <c r="F107" s="150">
        <f t="shared" si="17"/>
        <v>0</v>
      </c>
      <c r="G107" s="61">
        <v>1152</v>
      </c>
      <c r="H107" s="153">
        <f t="shared" si="18"/>
        <v>14</v>
      </c>
      <c r="I107" s="57" t="s">
        <v>65</v>
      </c>
      <c r="J107" s="218">
        <v>52225</v>
      </c>
      <c r="K107" s="218">
        <f t="shared" si="19"/>
        <v>124</v>
      </c>
    </row>
    <row r="108" spans="1:12" x14ac:dyDescent="0.2">
      <c r="A108" s="217">
        <v>40058</v>
      </c>
      <c r="B108" s="224" t="s">
        <v>95</v>
      </c>
      <c r="C108" s="61">
        <v>112918</v>
      </c>
      <c r="D108" s="147">
        <f t="shared" si="16"/>
        <v>1630</v>
      </c>
      <c r="E108" s="61">
        <v>22168</v>
      </c>
      <c r="F108" s="150">
        <f t="shared" si="17"/>
        <v>2</v>
      </c>
      <c r="G108" s="61">
        <v>1169</v>
      </c>
      <c r="H108" s="153">
        <f t="shared" si="18"/>
        <v>17</v>
      </c>
      <c r="I108" s="218"/>
      <c r="J108" s="218">
        <v>52348</v>
      </c>
      <c r="K108" s="218">
        <f t="shared" si="19"/>
        <v>123</v>
      </c>
    </row>
    <row r="109" spans="1:12" x14ac:dyDescent="0.2">
      <c r="A109" s="217">
        <v>40088</v>
      </c>
      <c r="B109" s="224" t="s">
        <v>96</v>
      </c>
      <c r="C109" s="61">
        <v>114504</v>
      </c>
      <c r="D109" s="147">
        <f t="shared" si="16"/>
        <v>1586</v>
      </c>
      <c r="E109" s="61">
        <v>22231</v>
      </c>
      <c r="F109" s="150">
        <f t="shared" si="17"/>
        <v>63</v>
      </c>
      <c r="G109" s="61">
        <v>1210</v>
      </c>
      <c r="H109" s="153">
        <f t="shared" si="18"/>
        <v>41</v>
      </c>
      <c r="I109" s="218"/>
      <c r="J109" s="218">
        <v>52448</v>
      </c>
      <c r="K109" s="218">
        <f t="shared" si="19"/>
        <v>100</v>
      </c>
    </row>
    <row r="110" spans="1:12" x14ac:dyDescent="0.2">
      <c r="A110" s="217">
        <v>40119</v>
      </c>
      <c r="B110" s="224" t="s">
        <v>97</v>
      </c>
      <c r="C110" s="61">
        <v>116210</v>
      </c>
      <c r="D110" s="147">
        <f t="shared" si="16"/>
        <v>1706</v>
      </c>
      <c r="E110" s="61">
        <v>22886</v>
      </c>
      <c r="F110" s="150">
        <f t="shared" si="17"/>
        <v>655</v>
      </c>
      <c r="G110" s="61">
        <v>1219</v>
      </c>
      <c r="H110" s="153">
        <f t="shared" si="18"/>
        <v>9</v>
      </c>
      <c r="I110" s="218"/>
      <c r="J110" s="218">
        <v>52499</v>
      </c>
      <c r="K110" s="218">
        <f t="shared" si="19"/>
        <v>51</v>
      </c>
      <c r="L110" s="215" t="s">
        <v>177</v>
      </c>
    </row>
    <row r="111" spans="1:12" x14ac:dyDescent="0.2">
      <c r="A111" s="217">
        <v>40148</v>
      </c>
      <c r="B111" s="222" t="s">
        <v>98</v>
      </c>
      <c r="C111" s="61">
        <v>117868</v>
      </c>
      <c r="D111" s="147">
        <f t="shared" si="16"/>
        <v>1658</v>
      </c>
      <c r="E111" s="61">
        <v>23811</v>
      </c>
      <c r="F111" s="150">
        <f t="shared" si="17"/>
        <v>925</v>
      </c>
      <c r="G111" s="61">
        <v>1227</v>
      </c>
      <c r="H111" s="153">
        <f t="shared" si="18"/>
        <v>8</v>
      </c>
      <c r="I111" s="218"/>
      <c r="J111" s="218">
        <v>52535</v>
      </c>
      <c r="K111" s="218">
        <f t="shared" si="19"/>
        <v>36</v>
      </c>
    </row>
    <row r="112" spans="1:12" x14ac:dyDescent="0.2">
      <c r="A112" s="217">
        <v>40177</v>
      </c>
      <c r="B112" s="222" t="s">
        <v>99</v>
      </c>
      <c r="C112" s="61">
        <v>119846</v>
      </c>
      <c r="D112" s="147">
        <f t="shared" si="16"/>
        <v>1978</v>
      </c>
      <c r="E112" s="61">
        <v>25343</v>
      </c>
      <c r="F112" s="150">
        <f t="shared" si="17"/>
        <v>1532</v>
      </c>
      <c r="G112" s="61">
        <v>1240</v>
      </c>
      <c r="H112" s="153">
        <f t="shared" si="18"/>
        <v>13</v>
      </c>
      <c r="I112" s="57" t="s">
        <v>64</v>
      </c>
      <c r="J112" s="218">
        <v>52556</v>
      </c>
      <c r="K112" s="218">
        <f t="shared" si="19"/>
        <v>21</v>
      </c>
      <c r="L112" s="215" t="s">
        <v>192</v>
      </c>
    </row>
    <row r="113" spans="1:13" x14ac:dyDescent="0.2">
      <c r="A113" s="152">
        <v>2009</v>
      </c>
      <c r="B113" s="155"/>
      <c r="C113" s="147"/>
      <c r="D113" s="696">
        <f>SUM(D101:D112)</f>
        <v>19079</v>
      </c>
      <c r="E113" s="150"/>
      <c r="F113" s="695">
        <f>SUM(F101:F112)</f>
        <v>7824</v>
      </c>
      <c r="G113" s="157" t="s">
        <v>70</v>
      </c>
      <c r="H113" s="221">
        <f>SUM(H101:H112)</f>
        <v>149</v>
      </c>
      <c r="I113" s="229"/>
      <c r="J113" s="229"/>
      <c r="K113" s="62">
        <f>SUM(K101:K112)</f>
        <v>853</v>
      </c>
    </row>
    <row r="114" spans="1:13" x14ac:dyDescent="0.2">
      <c r="A114" s="217">
        <v>40210</v>
      </c>
      <c r="B114" s="222" t="s">
        <v>88</v>
      </c>
      <c r="C114" s="61">
        <v>121675</v>
      </c>
      <c r="D114" s="147">
        <f>C114-C112</f>
        <v>1829</v>
      </c>
      <c r="E114" s="61">
        <v>27358</v>
      </c>
      <c r="F114" s="150">
        <f>E114-E112</f>
        <v>2015</v>
      </c>
      <c r="G114" s="61">
        <v>1248</v>
      </c>
      <c r="H114" s="153">
        <f>G114-G112</f>
        <v>8</v>
      </c>
      <c r="I114" s="218"/>
      <c r="J114" s="218">
        <v>52562</v>
      </c>
      <c r="K114" s="218">
        <f>J114-J112</f>
        <v>6</v>
      </c>
    </row>
    <row r="115" spans="1:13" x14ac:dyDescent="0.2">
      <c r="A115" s="217">
        <v>40238</v>
      </c>
      <c r="B115" s="222" t="s">
        <v>89</v>
      </c>
      <c r="C115" s="61">
        <v>123224</v>
      </c>
      <c r="D115" s="147">
        <f t="shared" ref="D115:D125" si="20">C115-C114</f>
        <v>1549</v>
      </c>
      <c r="E115" s="61">
        <v>28872</v>
      </c>
      <c r="F115" s="150">
        <f t="shared" ref="F115:F125" si="21">E115-E114</f>
        <v>1514</v>
      </c>
      <c r="G115" s="61">
        <v>1256</v>
      </c>
      <c r="H115" s="153">
        <f t="shared" ref="H115:H125" si="22">G115-G114</f>
        <v>8</v>
      </c>
      <c r="I115" s="218"/>
      <c r="J115" s="218">
        <v>52596</v>
      </c>
      <c r="K115" s="218">
        <f t="shared" ref="K115:K125" si="23">J115-J114</f>
        <v>34</v>
      </c>
    </row>
    <row r="116" spans="1:13" x14ac:dyDescent="0.2">
      <c r="A116" s="217">
        <v>40269</v>
      </c>
      <c r="B116" s="222" t="s">
        <v>90</v>
      </c>
      <c r="C116" s="61">
        <v>124883</v>
      </c>
      <c r="D116" s="147">
        <f t="shared" si="20"/>
        <v>1659</v>
      </c>
      <c r="E116" s="61">
        <v>29972</v>
      </c>
      <c r="F116" s="150">
        <f t="shared" si="21"/>
        <v>1100</v>
      </c>
      <c r="G116" s="61">
        <v>1264</v>
      </c>
      <c r="H116" s="153">
        <f t="shared" si="22"/>
        <v>8</v>
      </c>
      <c r="I116" s="218"/>
      <c r="J116" s="218">
        <v>52687</v>
      </c>
      <c r="K116" s="218">
        <f t="shared" si="23"/>
        <v>91</v>
      </c>
    </row>
    <row r="117" spans="1:13" x14ac:dyDescent="0.2">
      <c r="A117" s="217">
        <v>40298</v>
      </c>
      <c r="B117" s="222" t="s">
        <v>91</v>
      </c>
      <c r="C117" s="61">
        <v>126261</v>
      </c>
      <c r="D117" s="147">
        <f t="shared" si="20"/>
        <v>1378</v>
      </c>
      <c r="E117" s="61">
        <v>30447</v>
      </c>
      <c r="F117" s="150">
        <f t="shared" si="21"/>
        <v>475</v>
      </c>
      <c r="G117" s="61">
        <v>1270</v>
      </c>
      <c r="H117" s="153">
        <f t="shared" si="22"/>
        <v>6</v>
      </c>
      <c r="I117" s="218"/>
      <c r="J117" s="218">
        <v>52806</v>
      </c>
      <c r="K117" s="218">
        <f t="shared" si="23"/>
        <v>119</v>
      </c>
    </row>
    <row r="118" spans="1:13" x14ac:dyDescent="0.2">
      <c r="A118" s="217">
        <v>40326</v>
      </c>
      <c r="B118" s="222" t="s">
        <v>92</v>
      </c>
      <c r="C118" s="61">
        <v>127680</v>
      </c>
      <c r="D118" s="147">
        <f t="shared" si="20"/>
        <v>1419</v>
      </c>
      <c r="E118" s="61">
        <v>30762</v>
      </c>
      <c r="F118" s="150">
        <f t="shared" si="21"/>
        <v>315</v>
      </c>
      <c r="G118" s="61">
        <v>1277</v>
      </c>
      <c r="H118" s="153">
        <f t="shared" si="22"/>
        <v>7</v>
      </c>
      <c r="I118" s="218"/>
      <c r="J118" s="218">
        <v>52882</v>
      </c>
      <c r="K118" s="218">
        <f t="shared" si="23"/>
        <v>76</v>
      </c>
    </row>
    <row r="119" spans="1:13" x14ac:dyDescent="0.2">
      <c r="A119" s="217">
        <v>40360</v>
      </c>
      <c r="B119" s="222" t="s">
        <v>93</v>
      </c>
      <c r="C119" s="61">
        <v>129328</v>
      </c>
      <c r="D119" s="147">
        <f t="shared" si="20"/>
        <v>1648</v>
      </c>
      <c r="E119" s="61">
        <v>30832</v>
      </c>
      <c r="F119" s="150">
        <f t="shared" si="21"/>
        <v>70</v>
      </c>
      <c r="G119" s="61">
        <v>1288</v>
      </c>
      <c r="H119" s="153">
        <f t="shared" si="22"/>
        <v>11</v>
      </c>
      <c r="I119" s="218"/>
      <c r="J119" s="218">
        <v>53013</v>
      </c>
      <c r="K119" s="218">
        <f t="shared" si="23"/>
        <v>131</v>
      </c>
    </row>
    <row r="120" spans="1:13" x14ac:dyDescent="0.2">
      <c r="A120" s="217">
        <v>40392</v>
      </c>
      <c r="B120" s="224" t="s">
        <v>94</v>
      </c>
      <c r="C120" s="61">
        <v>131218</v>
      </c>
      <c r="D120" s="147">
        <f t="shared" si="20"/>
        <v>1890</v>
      </c>
      <c r="E120" s="61">
        <v>30832</v>
      </c>
      <c r="F120" s="150">
        <f t="shared" si="21"/>
        <v>0</v>
      </c>
      <c r="G120" s="61">
        <v>1302</v>
      </c>
      <c r="H120" s="153">
        <f t="shared" si="22"/>
        <v>14</v>
      </c>
      <c r="I120" s="218"/>
      <c r="J120" s="218">
        <v>53151</v>
      </c>
      <c r="K120" s="218">
        <f t="shared" si="23"/>
        <v>138</v>
      </c>
    </row>
    <row r="121" spans="1:13" x14ac:dyDescent="0.2">
      <c r="A121" s="217">
        <v>40422</v>
      </c>
      <c r="B121" s="224" t="s">
        <v>95</v>
      </c>
      <c r="C121" s="61">
        <v>132693</v>
      </c>
      <c r="D121" s="147">
        <f t="shared" si="20"/>
        <v>1475</v>
      </c>
      <c r="E121" s="61">
        <v>30832</v>
      </c>
      <c r="F121" s="150">
        <f t="shared" si="21"/>
        <v>0</v>
      </c>
      <c r="G121" s="61">
        <v>1310</v>
      </c>
      <c r="H121" s="153">
        <f t="shared" si="22"/>
        <v>8</v>
      </c>
      <c r="I121" s="218"/>
      <c r="J121" s="218">
        <v>53233</v>
      </c>
      <c r="K121" s="218">
        <f t="shared" si="23"/>
        <v>82</v>
      </c>
    </row>
    <row r="122" spans="1:13" x14ac:dyDescent="0.2">
      <c r="A122" s="217">
        <v>40452</v>
      </c>
      <c r="B122" s="224" t="s">
        <v>96</v>
      </c>
      <c r="C122" s="61">
        <v>134242</v>
      </c>
      <c r="D122" s="147">
        <f t="shared" si="20"/>
        <v>1549</v>
      </c>
      <c r="E122" s="61">
        <v>31147</v>
      </c>
      <c r="F122" s="150">
        <f t="shared" si="21"/>
        <v>315</v>
      </c>
      <c r="G122" s="61">
        <v>1320</v>
      </c>
      <c r="H122" s="153">
        <f t="shared" si="22"/>
        <v>10</v>
      </c>
      <c r="I122" s="218"/>
      <c r="J122" s="218">
        <v>53331</v>
      </c>
      <c r="K122" s="218">
        <f t="shared" si="23"/>
        <v>98</v>
      </c>
    </row>
    <row r="123" spans="1:13" x14ac:dyDescent="0.2">
      <c r="A123" s="223">
        <v>40480</v>
      </c>
      <c r="B123" s="224" t="s">
        <v>97</v>
      </c>
      <c r="C123" s="219">
        <v>135930</v>
      </c>
      <c r="D123" s="147">
        <f t="shared" si="20"/>
        <v>1688</v>
      </c>
      <c r="E123" s="219">
        <v>31816</v>
      </c>
      <c r="F123" s="150">
        <f t="shared" si="21"/>
        <v>669</v>
      </c>
      <c r="G123" s="219">
        <v>1329</v>
      </c>
      <c r="H123" s="153">
        <f t="shared" si="22"/>
        <v>9</v>
      </c>
      <c r="I123" s="225"/>
      <c r="J123" s="225">
        <v>53394</v>
      </c>
      <c r="K123" s="218">
        <f t="shared" si="23"/>
        <v>63</v>
      </c>
      <c r="L123" s="215" t="s">
        <v>248</v>
      </c>
    </row>
    <row r="124" spans="1:13" x14ac:dyDescent="0.2">
      <c r="A124" s="223">
        <v>40513</v>
      </c>
      <c r="B124" s="222" t="s">
        <v>98</v>
      </c>
      <c r="C124" s="219">
        <v>137916</v>
      </c>
      <c r="D124" s="147">
        <f t="shared" si="20"/>
        <v>1986</v>
      </c>
      <c r="E124" s="61">
        <v>32762</v>
      </c>
      <c r="F124" s="150">
        <f t="shared" si="21"/>
        <v>946</v>
      </c>
      <c r="G124" s="61">
        <v>1336</v>
      </c>
      <c r="H124" s="153">
        <f t="shared" si="22"/>
        <v>7</v>
      </c>
      <c r="I124" s="218"/>
      <c r="J124" s="225">
        <v>53432</v>
      </c>
      <c r="K124" s="218">
        <f t="shared" si="23"/>
        <v>38</v>
      </c>
      <c r="L124" s="215" t="s">
        <v>249</v>
      </c>
      <c r="M124" s="215" t="s">
        <v>254</v>
      </c>
    </row>
    <row r="125" spans="1:13" x14ac:dyDescent="0.2">
      <c r="A125" s="223">
        <v>40542</v>
      </c>
      <c r="B125" s="222" t="s">
        <v>99</v>
      </c>
      <c r="C125" s="219">
        <v>140249</v>
      </c>
      <c r="D125" s="147">
        <f t="shared" si="20"/>
        <v>2333</v>
      </c>
      <c r="E125" s="61">
        <v>34395</v>
      </c>
      <c r="F125" s="150">
        <f t="shared" si="21"/>
        <v>1633</v>
      </c>
      <c r="G125" s="61">
        <v>1349</v>
      </c>
      <c r="H125" s="153">
        <f t="shared" si="22"/>
        <v>13</v>
      </c>
      <c r="I125" s="57" t="s">
        <v>64</v>
      </c>
      <c r="J125" s="225">
        <v>53438</v>
      </c>
      <c r="K125" s="218">
        <f t="shared" si="23"/>
        <v>6</v>
      </c>
      <c r="L125" s="215" t="s">
        <v>253</v>
      </c>
    </row>
    <row r="126" spans="1:13" x14ac:dyDescent="0.2">
      <c r="A126" s="152">
        <v>2010</v>
      </c>
      <c r="B126" s="155"/>
      <c r="C126" s="147"/>
      <c r="D126" s="696">
        <f>SUM(D114:D125)</f>
        <v>20403</v>
      </c>
      <c r="E126" s="150"/>
      <c r="F126" s="695">
        <f>SUM(F114:F125)</f>
        <v>9052</v>
      </c>
      <c r="G126" s="157" t="s">
        <v>70</v>
      </c>
      <c r="H126" s="221">
        <f>SUM(H114:H125)</f>
        <v>109</v>
      </c>
      <c r="I126" s="229"/>
      <c r="J126" s="229"/>
      <c r="K126" s="62">
        <f>SUM(K114:K125)</f>
        <v>882</v>
      </c>
    </row>
    <row r="127" spans="1:13" x14ac:dyDescent="0.2">
      <c r="A127" s="223">
        <v>40575</v>
      </c>
      <c r="B127" s="222" t="s">
        <v>88</v>
      </c>
      <c r="C127" s="1067">
        <v>142200</v>
      </c>
      <c r="D127" s="1064">
        <f>C127-C125</f>
        <v>1951</v>
      </c>
      <c r="E127" s="1063">
        <v>35843</v>
      </c>
      <c r="F127" s="1065">
        <f>E127-E125</f>
        <v>1448</v>
      </c>
      <c r="G127" s="61">
        <v>1357</v>
      </c>
      <c r="H127" s="153">
        <f>G127-G125</f>
        <v>8</v>
      </c>
      <c r="I127" s="218"/>
      <c r="J127" s="1033">
        <v>53464</v>
      </c>
      <c r="K127" s="218">
        <f>J127-J125</f>
        <v>26</v>
      </c>
    </row>
    <row r="128" spans="1:13" x14ac:dyDescent="0.2">
      <c r="A128" s="223">
        <v>40603</v>
      </c>
      <c r="B128" s="222" t="s">
        <v>89</v>
      </c>
      <c r="C128" s="1067">
        <v>143874</v>
      </c>
      <c r="D128" s="1064">
        <f t="shared" ref="D128:D138" si="24">C128-C127</f>
        <v>1674</v>
      </c>
      <c r="E128" s="1063">
        <v>37063</v>
      </c>
      <c r="F128" s="1065">
        <f t="shared" ref="F128:F138" si="25">E128-E127</f>
        <v>1220</v>
      </c>
      <c r="G128" s="61">
        <v>1365</v>
      </c>
      <c r="H128" s="153">
        <f t="shared" ref="H128:H138" si="26">G128-G127</f>
        <v>8</v>
      </c>
      <c r="I128" s="218"/>
      <c r="J128" s="1033">
        <v>53511</v>
      </c>
      <c r="K128" s="218">
        <f t="shared" ref="K128:K138" si="27">J128-J127</f>
        <v>47</v>
      </c>
      <c r="L128" s="215" t="s">
        <v>309</v>
      </c>
    </row>
    <row r="129" spans="1:12" x14ac:dyDescent="0.2">
      <c r="A129" s="223">
        <v>40634</v>
      </c>
      <c r="B129" s="222" t="s">
        <v>90</v>
      </c>
      <c r="C129" s="1067">
        <v>145539</v>
      </c>
      <c r="D129" s="1064">
        <f t="shared" si="24"/>
        <v>1665</v>
      </c>
      <c r="E129" s="1063">
        <v>37858</v>
      </c>
      <c r="F129" s="1065">
        <f t="shared" si="25"/>
        <v>795</v>
      </c>
      <c r="G129" s="61">
        <v>1372</v>
      </c>
      <c r="H129" s="153">
        <f t="shared" si="26"/>
        <v>7</v>
      </c>
      <c r="I129" s="218"/>
      <c r="J129" s="1033">
        <v>53616</v>
      </c>
      <c r="K129" s="218">
        <f t="shared" si="27"/>
        <v>105</v>
      </c>
    </row>
    <row r="130" spans="1:12" x14ac:dyDescent="0.2">
      <c r="A130" s="223">
        <v>40665</v>
      </c>
      <c r="B130" s="222" t="s">
        <v>91</v>
      </c>
      <c r="C130" s="1067">
        <v>147017</v>
      </c>
      <c r="D130" s="1064">
        <f t="shared" si="24"/>
        <v>1478</v>
      </c>
      <c r="E130" s="1063">
        <v>38057</v>
      </c>
      <c r="F130" s="1065">
        <f t="shared" si="25"/>
        <v>199</v>
      </c>
      <c r="G130" s="61">
        <v>1379</v>
      </c>
      <c r="H130" s="153">
        <f t="shared" si="26"/>
        <v>7</v>
      </c>
      <c r="I130" s="218"/>
      <c r="J130" s="1033">
        <v>53751</v>
      </c>
      <c r="K130" s="218">
        <f t="shared" si="27"/>
        <v>135</v>
      </c>
    </row>
    <row r="131" spans="1:12" x14ac:dyDescent="0.2">
      <c r="A131" s="223">
        <v>40695</v>
      </c>
      <c r="B131" s="222" t="s">
        <v>92</v>
      </c>
      <c r="C131" s="1067">
        <v>148689</v>
      </c>
      <c r="D131" s="1064">
        <f t="shared" si="24"/>
        <v>1672</v>
      </c>
      <c r="E131" s="1063">
        <v>38160</v>
      </c>
      <c r="F131" s="1065">
        <f t="shared" si="25"/>
        <v>103</v>
      </c>
      <c r="G131" s="61">
        <v>1392</v>
      </c>
      <c r="H131" s="153">
        <f t="shared" si="26"/>
        <v>13</v>
      </c>
      <c r="I131" s="218"/>
      <c r="J131" s="1033">
        <v>53888</v>
      </c>
      <c r="K131" s="218">
        <f t="shared" si="27"/>
        <v>137</v>
      </c>
    </row>
    <row r="132" spans="1:12" x14ac:dyDescent="0.2">
      <c r="A132" s="219"/>
      <c r="B132" s="222" t="s">
        <v>93</v>
      </c>
      <c r="C132" s="1067"/>
      <c r="D132" s="1064"/>
      <c r="E132" s="1063"/>
      <c r="F132" s="1065">
        <v>0</v>
      </c>
      <c r="G132" s="61"/>
      <c r="H132" s="153"/>
      <c r="I132" s="218"/>
      <c r="J132" s="1033"/>
      <c r="K132" s="218"/>
    </row>
    <row r="133" spans="1:12" x14ac:dyDescent="0.2">
      <c r="A133" s="223">
        <v>40756</v>
      </c>
      <c r="B133" s="224" t="s">
        <v>94</v>
      </c>
      <c r="C133" s="1067">
        <v>151510</v>
      </c>
      <c r="D133" s="1064">
        <f>C133-C131</f>
        <v>2821</v>
      </c>
      <c r="E133" s="1067">
        <v>38160</v>
      </c>
      <c r="F133" s="1065">
        <f>E133-E131</f>
        <v>0</v>
      </c>
      <c r="G133" s="219">
        <v>1411</v>
      </c>
      <c r="H133" s="153">
        <f>G133-G131</f>
        <v>19</v>
      </c>
      <c r="I133" s="225" t="s">
        <v>65</v>
      </c>
      <c r="J133" s="1033">
        <v>54106</v>
      </c>
      <c r="K133" s="218">
        <f>J133-J131</f>
        <v>218</v>
      </c>
    </row>
    <row r="134" spans="1:12" x14ac:dyDescent="0.2">
      <c r="A134" s="217">
        <v>40787</v>
      </c>
      <c r="B134" s="224" t="s">
        <v>95</v>
      </c>
      <c r="C134" s="1063">
        <v>153121</v>
      </c>
      <c r="D134" s="1064">
        <f t="shared" si="24"/>
        <v>1611</v>
      </c>
      <c r="E134" s="1063">
        <v>38160</v>
      </c>
      <c r="F134" s="1065">
        <f t="shared" si="25"/>
        <v>0</v>
      </c>
      <c r="G134" s="61">
        <v>1420</v>
      </c>
      <c r="H134" s="153">
        <f t="shared" si="26"/>
        <v>9</v>
      </c>
      <c r="I134" s="218"/>
      <c r="J134" s="1066">
        <v>54223</v>
      </c>
      <c r="K134" s="218">
        <f t="shared" si="27"/>
        <v>117</v>
      </c>
    </row>
    <row r="135" spans="1:12" x14ac:dyDescent="0.2">
      <c r="A135" s="217">
        <v>40816</v>
      </c>
      <c r="B135" s="224" t="s">
        <v>96</v>
      </c>
      <c r="C135" s="1063">
        <v>154618</v>
      </c>
      <c r="D135" s="1064">
        <f t="shared" si="24"/>
        <v>1497</v>
      </c>
      <c r="E135" s="1063">
        <v>38210</v>
      </c>
      <c r="F135" s="1065">
        <f t="shared" si="25"/>
        <v>50</v>
      </c>
      <c r="G135" s="61">
        <v>1430</v>
      </c>
      <c r="H135" s="153">
        <f t="shared" si="26"/>
        <v>10</v>
      </c>
      <c r="I135" s="218"/>
      <c r="J135" s="1066">
        <v>54316</v>
      </c>
      <c r="K135" s="218">
        <f t="shared" si="27"/>
        <v>93</v>
      </c>
    </row>
    <row r="136" spans="1:12" x14ac:dyDescent="0.2">
      <c r="A136" s="217">
        <v>40849</v>
      </c>
      <c r="B136" s="224" t="s">
        <v>97</v>
      </c>
      <c r="C136" s="1063">
        <v>156345</v>
      </c>
      <c r="D136" s="1064">
        <f t="shared" si="24"/>
        <v>1727</v>
      </c>
      <c r="E136" s="1063">
        <v>38644</v>
      </c>
      <c r="F136" s="1065">
        <f t="shared" si="25"/>
        <v>434</v>
      </c>
      <c r="G136" s="61">
        <v>1438</v>
      </c>
      <c r="H136" s="153">
        <f t="shared" si="26"/>
        <v>8</v>
      </c>
      <c r="I136" s="218"/>
      <c r="J136" s="1066">
        <v>54400</v>
      </c>
      <c r="K136" s="218">
        <f t="shared" si="27"/>
        <v>84</v>
      </c>
      <c r="L136" s="215" t="s">
        <v>342</v>
      </c>
    </row>
    <row r="137" spans="1:12" x14ac:dyDescent="0.2">
      <c r="A137" s="217">
        <v>40878</v>
      </c>
      <c r="B137" s="222" t="s">
        <v>98</v>
      </c>
      <c r="C137" s="1063">
        <v>158139</v>
      </c>
      <c r="D137" s="1064">
        <f t="shared" si="24"/>
        <v>1794</v>
      </c>
      <c r="E137" s="1063">
        <v>39723</v>
      </c>
      <c r="F137" s="1065">
        <f t="shared" si="25"/>
        <v>1079</v>
      </c>
      <c r="G137" s="61">
        <v>1446</v>
      </c>
      <c r="H137" s="153">
        <f t="shared" si="26"/>
        <v>8</v>
      </c>
      <c r="I137" s="218"/>
      <c r="J137" s="1066">
        <v>54434</v>
      </c>
      <c r="K137" s="218">
        <f t="shared" si="27"/>
        <v>34</v>
      </c>
    </row>
    <row r="138" spans="1:12" x14ac:dyDescent="0.2">
      <c r="A138" s="217">
        <v>40910</v>
      </c>
      <c r="B138" s="222" t="s">
        <v>99</v>
      </c>
      <c r="C138" s="1063">
        <v>160466</v>
      </c>
      <c r="D138" s="1064">
        <f t="shared" si="24"/>
        <v>2327</v>
      </c>
      <c r="E138" s="1063">
        <v>41112</v>
      </c>
      <c r="F138" s="1065">
        <f t="shared" si="25"/>
        <v>1389</v>
      </c>
      <c r="G138" s="61">
        <v>1460</v>
      </c>
      <c r="H138" s="153">
        <f t="shared" si="26"/>
        <v>14</v>
      </c>
      <c r="I138" s="57" t="s">
        <v>64</v>
      </c>
      <c r="J138" s="1066">
        <v>54448</v>
      </c>
      <c r="K138" s="218">
        <f t="shared" si="27"/>
        <v>14</v>
      </c>
    </row>
    <row r="139" spans="1:12" x14ac:dyDescent="0.2">
      <c r="A139" s="152">
        <v>2011</v>
      </c>
      <c r="B139" s="155"/>
      <c r="C139" s="147"/>
      <c r="D139" s="696">
        <f>SUM(D127:D138)</f>
        <v>20217</v>
      </c>
      <c r="E139" s="150"/>
      <c r="F139" s="695">
        <f>SUM(F127:F138)</f>
        <v>6717</v>
      </c>
      <c r="G139" s="157" t="s">
        <v>70</v>
      </c>
      <c r="H139" s="221">
        <f>SUM(H127:H138)</f>
        <v>111</v>
      </c>
      <c r="I139" s="229"/>
      <c r="J139" s="229"/>
      <c r="K139" s="62">
        <f>SUM(K127:K138)</f>
        <v>1010</v>
      </c>
    </row>
    <row r="140" spans="1:12" x14ac:dyDescent="0.2">
      <c r="A140" s="715">
        <v>40945</v>
      </c>
      <c r="B140" s="222" t="s">
        <v>88</v>
      </c>
      <c r="C140" s="1063">
        <v>162561</v>
      </c>
      <c r="D140" s="1064">
        <f>C140-C138</f>
        <v>2095</v>
      </c>
      <c r="E140" s="1063">
        <v>42850</v>
      </c>
      <c r="F140" s="1065">
        <f>E140-E138</f>
        <v>1738</v>
      </c>
      <c r="G140" s="61">
        <v>1469</v>
      </c>
      <c r="H140" s="153">
        <f>G140-G138</f>
        <v>9</v>
      </c>
      <c r="I140" s="218"/>
      <c r="J140" s="1066">
        <v>54502</v>
      </c>
      <c r="K140" s="218">
        <f>J140-J138</f>
        <v>54</v>
      </c>
    </row>
    <row r="141" spans="1:12" x14ac:dyDescent="0.2">
      <c r="A141" s="217">
        <v>40973</v>
      </c>
      <c r="B141" s="222" t="s">
        <v>89</v>
      </c>
      <c r="C141" s="1063">
        <v>164153</v>
      </c>
      <c r="D141" s="1064">
        <f t="shared" ref="D141:D151" si="28">C141-C140</f>
        <v>1592</v>
      </c>
      <c r="E141" s="1063">
        <v>44314</v>
      </c>
      <c r="F141" s="1065">
        <f t="shared" ref="F141:F151" si="29">E141-E140</f>
        <v>1464</v>
      </c>
      <c r="G141" s="61">
        <v>1476</v>
      </c>
      <c r="H141" s="153">
        <f t="shared" ref="H141:H151" si="30">G141-G140</f>
        <v>7</v>
      </c>
      <c r="I141" s="218"/>
      <c r="J141" s="1066">
        <v>54546</v>
      </c>
      <c r="K141" s="218">
        <f t="shared" ref="K141:K151" si="31">J141-J140</f>
        <v>44</v>
      </c>
    </row>
    <row r="142" spans="1:12" x14ac:dyDescent="0.2">
      <c r="A142" s="217">
        <v>41002</v>
      </c>
      <c r="B142" s="222" t="s">
        <v>90</v>
      </c>
      <c r="C142" s="1063">
        <v>165739</v>
      </c>
      <c r="D142" s="1064">
        <f t="shared" si="28"/>
        <v>1586</v>
      </c>
      <c r="E142" s="1063">
        <v>44978</v>
      </c>
      <c r="F142" s="1065">
        <f t="shared" si="29"/>
        <v>664</v>
      </c>
      <c r="G142" s="61">
        <v>1484</v>
      </c>
      <c r="H142" s="153">
        <f t="shared" si="30"/>
        <v>8</v>
      </c>
      <c r="I142" s="218"/>
      <c r="J142" s="1066">
        <v>54652</v>
      </c>
      <c r="K142" s="218">
        <f t="shared" si="31"/>
        <v>106</v>
      </c>
    </row>
    <row r="143" spans="1:12" x14ac:dyDescent="0.2">
      <c r="A143" s="217">
        <v>41032</v>
      </c>
      <c r="B143" s="222" t="s">
        <v>91</v>
      </c>
      <c r="C143" s="1063">
        <v>167346</v>
      </c>
      <c r="D143" s="1064">
        <f t="shared" si="28"/>
        <v>1607</v>
      </c>
      <c r="E143" s="1063">
        <v>45391</v>
      </c>
      <c r="F143" s="1065">
        <f t="shared" si="29"/>
        <v>413</v>
      </c>
      <c r="G143" s="61">
        <v>1493</v>
      </c>
      <c r="H143" s="153">
        <f t="shared" si="30"/>
        <v>9</v>
      </c>
      <c r="I143" s="218"/>
      <c r="J143" s="1066">
        <v>54748</v>
      </c>
      <c r="K143" s="218">
        <f t="shared" si="31"/>
        <v>96</v>
      </c>
    </row>
    <row r="144" spans="1:12" x14ac:dyDescent="0.2">
      <c r="A144" s="217">
        <v>41061</v>
      </c>
      <c r="B144" s="222" t="s">
        <v>92</v>
      </c>
      <c r="C144" s="1063">
        <v>168874</v>
      </c>
      <c r="D144" s="1064">
        <f t="shared" si="28"/>
        <v>1528</v>
      </c>
      <c r="E144" s="1063">
        <v>45473</v>
      </c>
      <c r="F144" s="1065">
        <f t="shared" si="29"/>
        <v>82</v>
      </c>
      <c r="G144" s="61">
        <v>1504</v>
      </c>
      <c r="H144" s="153">
        <f t="shared" si="30"/>
        <v>11</v>
      </c>
      <c r="I144" s="218"/>
      <c r="J144" s="1066">
        <v>54875</v>
      </c>
      <c r="K144" s="218">
        <f t="shared" si="31"/>
        <v>127</v>
      </c>
    </row>
    <row r="145" spans="1:12" x14ac:dyDescent="0.2">
      <c r="A145" s="217">
        <v>41091</v>
      </c>
      <c r="B145" s="222" t="s">
        <v>93</v>
      </c>
      <c r="C145" s="1063">
        <v>170513</v>
      </c>
      <c r="D145" s="1064">
        <f t="shared" si="28"/>
        <v>1639</v>
      </c>
      <c r="E145" s="1063">
        <v>45473</v>
      </c>
      <c r="F145" s="1065">
        <f t="shared" si="29"/>
        <v>0</v>
      </c>
      <c r="G145" s="61">
        <v>1513</v>
      </c>
      <c r="H145" s="153">
        <f t="shared" si="30"/>
        <v>9</v>
      </c>
      <c r="I145" s="218"/>
      <c r="J145" s="1066">
        <v>54995</v>
      </c>
      <c r="K145" s="218">
        <f t="shared" si="31"/>
        <v>120</v>
      </c>
    </row>
    <row r="146" spans="1:12" x14ac:dyDescent="0.2">
      <c r="A146" s="217">
        <v>41121</v>
      </c>
      <c r="B146" s="224" t="s">
        <v>94</v>
      </c>
      <c r="C146" s="1063">
        <v>172191</v>
      </c>
      <c r="D146" s="1064">
        <f t="shared" si="28"/>
        <v>1678</v>
      </c>
      <c r="E146" s="1063">
        <v>45473</v>
      </c>
      <c r="F146" s="1065">
        <f t="shared" si="29"/>
        <v>0</v>
      </c>
      <c r="G146" s="61">
        <v>1525</v>
      </c>
      <c r="H146" s="153">
        <f t="shared" si="30"/>
        <v>12</v>
      </c>
      <c r="I146" s="218"/>
      <c r="J146" s="1066">
        <v>55101</v>
      </c>
      <c r="K146" s="218">
        <f t="shared" si="31"/>
        <v>106</v>
      </c>
    </row>
    <row r="147" spans="1:12" x14ac:dyDescent="0.2">
      <c r="A147" s="217">
        <v>41155</v>
      </c>
      <c r="B147" s="224" t="s">
        <v>95</v>
      </c>
      <c r="C147" s="1063">
        <v>174142</v>
      </c>
      <c r="D147" s="1064">
        <f t="shared" si="28"/>
        <v>1951</v>
      </c>
      <c r="E147" s="1063">
        <v>45473</v>
      </c>
      <c r="F147" s="1065">
        <f t="shared" si="29"/>
        <v>0</v>
      </c>
      <c r="G147" s="61">
        <v>1537</v>
      </c>
      <c r="H147" s="153">
        <f t="shared" si="30"/>
        <v>12</v>
      </c>
      <c r="I147" s="218"/>
      <c r="J147" s="1066">
        <v>55231</v>
      </c>
      <c r="K147" s="218">
        <f t="shared" si="31"/>
        <v>130</v>
      </c>
    </row>
    <row r="148" spans="1:12" x14ac:dyDescent="0.2">
      <c r="A148" s="217">
        <v>41186</v>
      </c>
      <c r="B148" s="224" t="s">
        <v>96</v>
      </c>
      <c r="C148" s="1063">
        <v>175896</v>
      </c>
      <c r="D148" s="1064">
        <f t="shared" si="28"/>
        <v>1754</v>
      </c>
      <c r="E148" s="1063">
        <v>45623</v>
      </c>
      <c r="F148" s="1065">
        <f t="shared" si="29"/>
        <v>150</v>
      </c>
      <c r="G148" s="61">
        <v>1545</v>
      </c>
      <c r="H148" s="153">
        <f t="shared" si="30"/>
        <v>8</v>
      </c>
      <c r="I148" s="218"/>
      <c r="J148" s="1066">
        <v>55330</v>
      </c>
      <c r="K148" s="218">
        <f t="shared" si="31"/>
        <v>99</v>
      </c>
    </row>
    <row r="149" spans="1:12" x14ac:dyDescent="0.2">
      <c r="A149" s="217">
        <v>41213</v>
      </c>
      <c r="B149" s="224" t="s">
        <v>97</v>
      </c>
      <c r="C149" s="1063">
        <v>177473</v>
      </c>
      <c r="D149" s="1064">
        <f t="shared" si="28"/>
        <v>1577</v>
      </c>
      <c r="E149" s="1063">
        <v>46174</v>
      </c>
      <c r="F149" s="1065">
        <f t="shared" si="29"/>
        <v>551</v>
      </c>
      <c r="G149" s="61">
        <v>1553</v>
      </c>
      <c r="H149" s="153">
        <f t="shared" si="30"/>
        <v>8</v>
      </c>
      <c r="I149" s="218"/>
      <c r="J149" s="1066">
        <v>55374</v>
      </c>
      <c r="K149" s="218">
        <f t="shared" si="31"/>
        <v>44</v>
      </c>
    </row>
    <row r="150" spans="1:12" x14ac:dyDescent="0.2">
      <c r="A150" s="217">
        <v>41246</v>
      </c>
      <c r="B150" s="222" t="s">
        <v>98</v>
      </c>
      <c r="C150" s="1063">
        <v>179434</v>
      </c>
      <c r="D150" s="1064">
        <f t="shared" si="28"/>
        <v>1961</v>
      </c>
      <c r="E150" s="1063">
        <v>47335</v>
      </c>
      <c r="F150" s="1065">
        <f t="shared" si="29"/>
        <v>1161</v>
      </c>
      <c r="G150" s="61">
        <v>1562</v>
      </c>
      <c r="H150" s="153">
        <f t="shared" si="30"/>
        <v>9</v>
      </c>
      <c r="I150" s="218"/>
      <c r="J150" s="1066">
        <v>55398</v>
      </c>
      <c r="K150" s="218">
        <f t="shared" si="31"/>
        <v>24</v>
      </c>
    </row>
    <row r="151" spans="1:12" x14ac:dyDescent="0.2">
      <c r="A151" s="217">
        <v>41276</v>
      </c>
      <c r="B151" s="222" t="s">
        <v>99</v>
      </c>
      <c r="C151" s="1063">
        <v>181518</v>
      </c>
      <c r="D151" s="1064">
        <f t="shared" si="28"/>
        <v>2084</v>
      </c>
      <c r="E151" s="1063">
        <v>48722</v>
      </c>
      <c r="F151" s="1065">
        <f t="shared" si="29"/>
        <v>1387</v>
      </c>
      <c r="G151" s="61">
        <v>1576</v>
      </c>
      <c r="H151" s="153">
        <f t="shared" si="30"/>
        <v>14</v>
      </c>
      <c r="I151" s="57" t="s">
        <v>64</v>
      </c>
      <c r="J151" s="1066">
        <v>55419</v>
      </c>
      <c r="K151" s="218">
        <f t="shared" si="31"/>
        <v>21</v>
      </c>
    </row>
    <row r="152" spans="1:12" x14ac:dyDescent="0.2">
      <c r="A152" s="152">
        <v>2012</v>
      </c>
      <c r="B152" s="155"/>
      <c r="C152" s="147"/>
      <c r="D152" s="696">
        <f>SUM(D140:D151)</f>
        <v>21052</v>
      </c>
      <c r="E152" s="150"/>
      <c r="F152" s="695">
        <f>SUM(F140:F151)</f>
        <v>7610</v>
      </c>
      <c r="G152" s="157" t="s">
        <v>70</v>
      </c>
      <c r="H152" s="221">
        <f>SUM(H140:H151)</f>
        <v>116</v>
      </c>
      <c r="I152" s="229"/>
      <c r="J152" s="229"/>
      <c r="K152" s="62">
        <f>SUM(K140:K151)</f>
        <v>971</v>
      </c>
    </row>
    <row r="153" spans="1:12" x14ac:dyDescent="0.2">
      <c r="A153" s="61"/>
      <c r="B153" s="222" t="s">
        <v>88</v>
      </c>
      <c r="C153" s="1063"/>
      <c r="D153" s="1064"/>
      <c r="E153" s="1063"/>
      <c r="F153" s="1065"/>
      <c r="G153" s="61"/>
      <c r="H153" s="153"/>
      <c r="I153" s="218"/>
      <c r="J153" s="1066"/>
      <c r="K153" s="218"/>
    </row>
    <row r="154" spans="1:12" x14ac:dyDescent="0.2">
      <c r="A154" s="217">
        <v>41337</v>
      </c>
      <c r="B154" s="222" t="s">
        <v>89</v>
      </c>
      <c r="C154" s="1063">
        <v>185103</v>
      </c>
      <c r="D154" s="1064">
        <f>C154-C151</f>
        <v>3585</v>
      </c>
      <c r="E154" s="1063">
        <v>51542</v>
      </c>
      <c r="F154" s="1065">
        <f>E154-E151</f>
        <v>2820</v>
      </c>
      <c r="G154" s="61">
        <v>1592</v>
      </c>
      <c r="H154" s="153">
        <f>G154-G151</f>
        <v>16</v>
      </c>
      <c r="I154" s="218"/>
      <c r="J154" s="1066">
        <v>55467</v>
      </c>
      <c r="K154" s="218">
        <f>J154-J151</f>
        <v>48</v>
      </c>
    </row>
    <row r="155" spans="1:12" x14ac:dyDescent="0.2">
      <c r="A155" s="217">
        <v>41368</v>
      </c>
      <c r="B155" s="222" t="s">
        <v>90</v>
      </c>
      <c r="C155" s="1063">
        <v>186862</v>
      </c>
      <c r="D155" s="1064">
        <f t="shared" ref="D155:D164" si="32">C155-C154</f>
        <v>1759</v>
      </c>
      <c r="E155" s="1063">
        <v>52760</v>
      </c>
      <c r="F155" s="1065">
        <f t="shared" ref="F155:F164" si="33">E155-E154</f>
        <v>1218</v>
      </c>
      <c r="G155" s="61">
        <v>1601</v>
      </c>
      <c r="H155" s="153">
        <f t="shared" ref="H155:H164" si="34">G155-G154</f>
        <v>9</v>
      </c>
      <c r="I155" s="218"/>
      <c r="J155" s="1066">
        <v>55549</v>
      </c>
      <c r="K155" s="218">
        <f t="shared" ref="K155:K164" si="35">J155-J154</f>
        <v>82</v>
      </c>
    </row>
    <row r="156" spans="1:12" x14ac:dyDescent="0.2">
      <c r="A156" s="217">
        <v>41393</v>
      </c>
      <c r="B156" s="222" t="s">
        <v>91</v>
      </c>
      <c r="C156" s="1063">
        <v>188224</v>
      </c>
      <c r="D156" s="1064">
        <f t="shared" si="32"/>
        <v>1362</v>
      </c>
      <c r="E156" s="1063">
        <v>53146</v>
      </c>
      <c r="F156" s="1065">
        <f t="shared" si="33"/>
        <v>386</v>
      </c>
      <c r="G156" s="61">
        <v>1609</v>
      </c>
      <c r="H156" s="153">
        <f t="shared" si="34"/>
        <v>8</v>
      </c>
      <c r="I156" s="218"/>
      <c r="J156" s="1066">
        <v>55625</v>
      </c>
      <c r="K156" s="218">
        <f t="shared" si="35"/>
        <v>76</v>
      </c>
    </row>
    <row r="157" spans="1:12" x14ac:dyDescent="0.2">
      <c r="A157" s="217">
        <v>41428</v>
      </c>
      <c r="B157" s="222" t="s">
        <v>92</v>
      </c>
      <c r="C157" s="1063">
        <v>190004</v>
      </c>
      <c r="D157" s="1064">
        <f t="shared" si="32"/>
        <v>1780</v>
      </c>
      <c r="E157" s="1063">
        <v>53376</v>
      </c>
      <c r="F157" s="1065">
        <f t="shared" si="33"/>
        <v>230</v>
      </c>
      <c r="G157" s="61">
        <v>1617</v>
      </c>
      <c r="H157" s="153">
        <f t="shared" si="34"/>
        <v>8</v>
      </c>
      <c r="I157" s="218"/>
      <c r="J157" s="1066">
        <v>55721</v>
      </c>
      <c r="K157" s="218">
        <f t="shared" si="35"/>
        <v>96</v>
      </c>
    </row>
    <row r="158" spans="1:12" x14ac:dyDescent="0.2">
      <c r="A158" s="217">
        <v>41456</v>
      </c>
      <c r="B158" s="222" t="s">
        <v>93</v>
      </c>
      <c r="C158" s="1063">
        <v>191658</v>
      </c>
      <c r="D158" s="1064">
        <f t="shared" si="32"/>
        <v>1654</v>
      </c>
      <c r="E158" s="1063">
        <v>53480</v>
      </c>
      <c r="F158" s="1065">
        <f t="shared" si="33"/>
        <v>104</v>
      </c>
      <c r="G158" s="61">
        <v>4</v>
      </c>
      <c r="H158" s="153">
        <v>8</v>
      </c>
      <c r="I158" s="218"/>
      <c r="J158" s="1066">
        <v>55832</v>
      </c>
      <c r="K158" s="218">
        <f t="shared" si="35"/>
        <v>111</v>
      </c>
    </row>
    <row r="159" spans="1:12" x14ac:dyDescent="0.2">
      <c r="A159" s="217">
        <v>41487</v>
      </c>
      <c r="B159" s="224" t="s">
        <v>94</v>
      </c>
      <c r="C159" s="1063">
        <v>193668</v>
      </c>
      <c r="D159" s="1064">
        <f t="shared" si="32"/>
        <v>2010</v>
      </c>
      <c r="E159" s="1063">
        <v>53482</v>
      </c>
      <c r="F159" s="1065">
        <f t="shared" si="33"/>
        <v>2</v>
      </c>
      <c r="G159" s="61">
        <v>24</v>
      </c>
      <c r="H159" s="153">
        <f t="shared" si="34"/>
        <v>20</v>
      </c>
      <c r="I159" s="57" t="s">
        <v>65</v>
      </c>
      <c r="J159" s="1066">
        <v>55971</v>
      </c>
      <c r="K159" s="218">
        <f t="shared" si="35"/>
        <v>139</v>
      </c>
      <c r="L159" s="215" t="s">
        <v>439</v>
      </c>
    </row>
    <row r="160" spans="1:12" x14ac:dyDescent="0.2">
      <c r="A160" s="715">
        <v>41509</v>
      </c>
      <c r="B160" s="973" t="s">
        <v>95</v>
      </c>
      <c r="C160" s="1063">
        <v>194976</v>
      </c>
      <c r="D160" s="1064">
        <f t="shared" si="32"/>
        <v>1308</v>
      </c>
      <c r="E160" s="1063">
        <v>0</v>
      </c>
      <c r="F160" s="1065">
        <v>0</v>
      </c>
      <c r="G160" s="61">
        <v>33</v>
      </c>
      <c r="H160" s="153">
        <f t="shared" si="34"/>
        <v>9</v>
      </c>
      <c r="I160" s="218"/>
      <c r="J160" s="1066">
        <v>56059</v>
      </c>
      <c r="K160" s="218">
        <f t="shared" si="35"/>
        <v>88</v>
      </c>
    </row>
    <row r="161" spans="1:11" x14ac:dyDescent="0.2">
      <c r="A161" s="715">
        <v>41547</v>
      </c>
      <c r="B161" s="973" t="s">
        <v>96</v>
      </c>
      <c r="C161" s="1063">
        <v>197227</v>
      </c>
      <c r="D161" s="1064">
        <f t="shared" si="32"/>
        <v>2251</v>
      </c>
      <c r="E161" s="1063">
        <v>189</v>
      </c>
      <c r="F161" s="1065">
        <f t="shared" si="33"/>
        <v>189</v>
      </c>
      <c r="G161" s="61">
        <v>44</v>
      </c>
      <c r="H161" s="153">
        <f t="shared" si="34"/>
        <v>11</v>
      </c>
      <c r="I161" s="218"/>
      <c r="J161" s="1066">
        <v>56164</v>
      </c>
      <c r="K161" s="218">
        <f t="shared" si="35"/>
        <v>105</v>
      </c>
    </row>
    <row r="162" spans="1:11" x14ac:dyDescent="0.2">
      <c r="A162" s="217">
        <v>41578</v>
      </c>
      <c r="B162" s="224" t="s">
        <v>97</v>
      </c>
      <c r="C162" s="1063">
        <v>199021</v>
      </c>
      <c r="D162" s="1064">
        <f t="shared" si="32"/>
        <v>1794</v>
      </c>
      <c r="E162" s="1063">
        <v>649</v>
      </c>
      <c r="F162" s="1065">
        <f t="shared" si="33"/>
        <v>460</v>
      </c>
      <c r="G162" s="61">
        <v>52</v>
      </c>
      <c r="H162" s="153">
        <f t="shared" si="34"/>
        <v>8</v>
      </c>
      <c r="I162" s="218"/>
      <c r="J162" s="1066">
        <v>56222</v>
      </c>
      <c r="K162" s="218">
        <f t="shared" si="35"/>
        <v>58</v>
      </c>
    </row>
    <row r="163" spans="1:11" x14ac:dyDescent="0.2">
      <c r="A163" s="217">
        <v>41610</v>
      </c>
      <c r="B163" s="222" t="s">
        <v>98</v>
      </c>
      <c r="C163" s="1063">
        <v>200920</v>
      </c>
      <c r="D163" s="1064">
        <f t="shared" si="32"/>
        <v>1899</v>
      </c>
      <c r="E163" s="1063">
        <v>1646</v>
      </c>
      <c r="F163" s="1065">
        <f t="shared" si="33"/>
        <v>997</v>
      </c>
      <c r="G163" s="61">
        <v>61</v>
      </c>
      <c r="H163" s="153">
        <f t="shared" si="34"/>
        <v>9</v>
      </c>
      <c r="I163" s="218"/>
      <c r="J163" s="1066">
        <v>56255</v>
      </c>
      <c r="K163" s="218">
        <f t="shared" si="35"/>
        <v>33</v>
      </c>
    </row>
    <row r="164" spans="1:11" x14ac:dyDescent="0.2">
      <c r="A164" s="217">
        <v>41638</v>
      </c>
      <c r="B164" s="222" t="s">
        <v>99</v>
      </c>
      <c r="C164" s="1063">
        <v>203049</v>
      </c>
      <c r="D164" s="1064">
        <f t="shared" si="32"/>
        <v>2129</v>
      </c>
      <c r="E164" s="1063">
        <v>2812</v>
      </c>
      <c r="F164" s="1065">
        <f t="shared" si="33"/>
        <v>1166</v>
      </c>
      <c r="G164" s="61">
        <v>73</v>
      </c>
      <c r="H164" s="153">
        <f t="shared" si="34"/>
        <v>12</v>
      </c>
      <c r="I164" s="218"/>
      <c r="J164" s="1066">
        <v>56276</v>
      </c>
      <c r="K164" s="218">
        <f t="shared" si="35"/>
        <v>21</v>
      </c>
    </row>
    <row r="165" spans="1:11" x14ac:dyDescent="0.2">
      <c r="A165" s="152">
        <v>2013</v>
      </c>
      <c r="B165" s="155"/>
      <c r="C165" s="147"/>
      <c r="D165" s="696">
        <f>SUM(D153:D164)</f>
        <v>21531</v>
      </c>
      <c r="E165" s="150"/>
      <c r="F165" s="695">
        <f>SUM(F153:F164)</f>
        <v>7572</v>
      </c>
      <c r="G165" s="157" t="s">
        <v>70</v>
      </c>
      <c r="H165" s="221">
        <v>120</v>
      </c>
      <c r="I165" s="229"/>
      <c r="J165" s="229"/>
      <c r="K165" s="62">
        <f>SUM(K153:K164)</f>
        <v>857</v>
      </c>
    </row>
    <row r="166" spans="1:11" x14ac:dyDescent="0.2">
      <c r="A166" s="217">
        <v>41673</v>
      </c>
      <c r="B166" s="222" t="s">
        <v>88</v>
      </c>
      <c r="C166" s="1063">
        <v>205144</v>
      </c>
      <c r="D166" s="1064">
        <f>C166-C164</f>
        <v>2095</v>
      </c>
      <c r="E166" s="1063">
        <v>4249</v>
      </c>
      <c r="F166" s="1065">
        <f>E166-E164</f>
        <v>1437</v>
      </c>
      <c r="G166" s="61">
        <v>82</v>
      </c>
      <c r="H166" s="153">
        <f>G166-G164</f>
        <v>9</v>
      </c>
      <c r="I166" s="218"/>
      <c r="J166" s="1066">
        <v>56301</v>
      </c>
      <c r="K166" s="218">
        <f>J166-J164</f>
        <v>25</v>
      </c>
    </row>
    <row r="167" spans="1:11" x14ac:dyDescent="0.2">
      <c r="A167" s="217">
        <v>41709</v>
      </c>
      <c r="B167" s="222" t="s">
        <v>89</v>
      </c>
      <c r="C167" s="1063">
        <v>207313</v>
      </c>
      <c r="D167" s="1064">
        <f t="shared" ref="D167:D177" si="36">C167-C166</f>
        <v>2169</v>
      </c>
      <c r="E167" s="1063">
        <v>5499</v>
      </c>
      <c r="F167" s="1065">
        <f t="shared" ref="F167:F177" si="37">E167-E166</f>
        <v>1250</v>
      </c>
      <c r="G167" s="61">
        <v>92</v>
      </c>
      <c r="H167" s="153">
        <f t="shared" ref="H167:H177" si="38">G167-G166</f>
        <v>10</v>
      </c>
      <c r="I167" s="218"/>
      <c r="J167" s="1066">
        <v>56395</v>
      </c>
      <c r="K167" s="218">
        <f t="shared" ref="K167:K177" si="39">J167-J166</f>
        <v>94</v>
      </c>
    </row>
    <row r="168" spans="1:11" x14ac:dyDescent="0.2">
      <c r="A168" s="217">
        <v>41729</v>
      </c>
      <c r="B168" s="222" t="s">
        <v>90</v>
      </c>
      <c r="C168" s="1063">
        <v>208471</v>
      </c>
      <c r="D168" s="1064">
        <f t="shared" si="36"/>
        <v>1158</v>
      </c>
      <c r="E168" s="1063">
        <v>5877</v>
      </c>
      <c r="F168" s="1065">
        <f t="shared" si="37"/>
        <v>378</v>
      </c>
      <c r="G168" s="61">
        <v>98</v>
      </c>
      <c r="H168" s="153">
        <f t="shared" si="38"/>
        <v>6</v>
      </c>
      <c r="I168" s="218"/>
      <c r="J168" s="1066">
        <v>56464</v>
      </c>
      <c r="K168" s="218">
        <f t="shared" si="39"/>
        <v>69</v>
      </c>
    </row>
    <row r="169" spans="1:11" x14ac:dyDescent="0.2">
      <c r="A169" s="217">
        <v>41758</v>
      </c>
      <c r="B169" s="222" t="s">
        <v>91</v>
      </c>
      <c r="C169" s="1063">
        <v>210077</v>
      </c>
      <c r="D169" s="1064">
        <f t="shared" si="36"/>
        <v>1606</v>
      </c>
      <c r="E169" s="1063">
        <v>6190</v>
      </c>
      <c r="F169" s="1065">
        <f t="shared" si="37"/>
        <v>313</v>
      </c>
      <c r="G169" s="61">
        <v>106</v>
      </c>
      <c r="H169" s="153">
        <f t="shared" si="38"/>
        <v>8</v>
      </c>
      <c r="I169" s="218"/>
      <c r="J169" s="1066">
        <v>56562</v>
      </c>
      <c r="K169" s="218">
        <f t="shared" si="39"/>
        <v>98</v>
      </c>
    </row>
    <row r="170" spans="1:11" x14ac:dyDescent="0.2">
      <c r="A170" s="217">
        <v>41792</v>
      </c>
      <c r="B170" s="222" t="s">
        <v>92</v>
      </c>
      <c r="C170" s="1063">
        <v>211788</v>
      </c>
      <c r="D170" s="1064">
        <f t="shared" si="36"/>
        <v>1711</v>
      </c>
      <c r="E170" s="1063">
        <v>6408</v>
      </c>
      <c r="F170" s="1065">
        <f t="shared" si="37"/>
        <v>218</v>
      </c>
      <c r="G170" s="61">
        <v>115</v>
      </c>
      <c r="H170" s="153">
        <f t="shared" si="38"/>
        <v>9</v>
      </c>
      <c r="I170" s="218"/>
      <c r="J170" s="1066">
        <v>56669</v>
      </c>
      <c r="K170" s="218">
        <f t="shared" si="39"/>
        <v>107</v>
      </c>
    </row>
    <row r="171" spans="1:11" x14ac:dyDescent="0.2">
      <c r="A171" s="217">
        <v>41821</v>
      </c>
      <c r="B171" s="222" t="s">
        <v>93</v>
      </c>
      <c r="C171" s="1063">
        <v>213276</v>
      </c>
      <c r="D171" s="1064">
        <f t="shared" si="36"/>
        <v>1488</v>
      </c>
      <c r="E171" s="1063">
        <v>6437</v>
      </c>
      <c r="F171" s="1065">
        <f t="shared" si="37"/>
        <v>29</v>
      </c>
      <c r="G171" s="61">
        <v>123</v>
      </c>
      <c r="H171" s="153">
        <f t="shared" si="38"/>
        <v>8</v>
      </c>
      <c r="I171" s="218"/>
      <c r="J171" s="1066">
        <v>56800</v>
      </c>
      <c r="K171" s="218">
        <f t="shared" si="39"/>
        <v>131</v>
      </c>
    </row>
    <row r="172" spans="1:11" x14ac:dyDescent="0.2">
      <c r="A172" s="217">
        <v>41851</v>
      </c>
      <c r="B172" s="224" t="s">
        <v>94</v>
      </c>
      <c r="C172" s="1063">
        <v>214834</v>
      </c>
      <c r="D172" s="1064">
        <f t="shared" si="36"/>
        <v>1558</v>
      </c>
      <c r="E172" s="1063">
        <v>6437</v>
      </c>
      <c r="F172" s="1065">
        <f t="shared" si="37"/>
        <v>0</v>
      </c>
      <c r="G172" s="61">
        <v>135</v>
      </c>
      <c r="H172" s="153">
        <f t="shared" si="38"/>
        <v>12</v>
      </c>
      <c r="I172" s="218" t="s">
        <v>511</v>
      </c>
      <c r="J172" s="1066">
        <v>56914</v>
      </c>
      <c r="K172" s="218">
        <f t="shared" si="39"/>
        <v>114</v>
      </c>
    </row>
    <row r="173" spans="1:11" x14ac:dyDescent="0.2">
      <c r="A173" s="217">
        <v>41872</v>
      </c>
      <c r="B173" s="224" t="s">
        <v>95</v>
      </c>
      <c r="C173" s="1063">
        <v>215862</v>
      </c>
      <c r="D173" s="1064">
        <f t="shared" si="36"/>
        <v>1028</v>
      </c>
      <c r="E173" s="1063">
        <v>6446</v>
      </c>
      <c r="F173" s="1065">
        <f t="shared" si="37"/>
        <v>9</v>
      </c>
      <c r="G173" s="61">
        <v>141</v>
      </c>
      <c r="H173" s="153">
        <f t="shared" si="38"/>
        <v>6</v>
      </c>
      <c r="I173" s="218"/>
      <c r="J173" s="1066">
        <v>56986</v>
      </c>
      <c r="K173" s="218">
        <f t="shared" si="39"/>
        <v>72</v>
      </c>
    </row>
    <row r="174" spans="1:11" x14ac:dyDescent="0.2">
      <c r="A174" s="217">
        <v>41912</v>
      </c>
      <c r="B174" s="224" t="s">
        <v>96</v>
      </c>
      <c r="C174" s="1063">
        <v>217921</v>
      </c>
      <c r="D174" s="1064">
        <f t="shared" si="36"/>
        <v>2059</v>
      </c>
      <c r="E174" s="1063">
        <v>6591</v>
      </c>
      <c r="F174" s="1065">
        <f t="shared" si="37"/>
        <v>145</v>
      </c>
      <c r="G174" s="61">
        <v>151</v>
      </c>
      <c r="H174" s="153">
        <f t="shared" si="38"/>
        <v>10</v>
      </c>
      <c r="I174" s="218"/>
      <c r="J174" s="1066">
        <v>57094</v>
      </c>
      <c r="K174" s="218">
        <f t="shared" si="39"/>
        <v>108</v>
      </c>
    </row>
    <row r="175" spans="1:11" x14ac:dyDescent="0.2">
      <c r="A175" s="217">
        <v>41942</v>
      </c>
      <c r="B175" s="224" t="s">
        <v>97</v>
      </c>
      <c r="C175" s="1063">
        <v>219617</v>
      </c>
      <c r="D175" s="1064">
        <f t="shared" si="36"/>
        <v>1696</v>
      </c>
      <c r="E175" s="1063">
        <v>6914</v>
      </c>
      <c r="F175" s="1065">
        <f t="shared" si="37"/>
        <v>323</v>
      </c>
      <c r="G175" s="61">
        <v>159</v>
      </c>
      <c r="H175" s="153">
        <f t="shared" si="38"/>
        <v>8</v>
      </c>
      <c r="I175" s="218"/>
      <c r="J175" s="1066">
        <v>57143</v>
      </c>
      <c r="K175" s="218">
        <f t="shared" si="39"/>
        <v>49</v>
      </c>
    </row>
    <row r="176" spans="1:11" x14ac:dyDescent="0.2">
      <c r="A176" s="217">
        <v>41974</v>
      </c>
      <c r="B176" s="222" t="s">
        <v>98</v>
      </c>
      <c r="C176" s="1063">
        <v>221347</v>
      </c>
      <c r="D176" s="1064">
        <f t="shared" si="36"/>
        <v>1730</v>
      </c>
      <c r="E176" s="1063">
        <v>7791</v>
      </c>
      <c r="F176" s="1065">
        <f t="shared" si="37"/>
        <v>877</v>
      </c>
      <c r="G176" s="61">
        <v>167</v>
      </c>
      <c r="H176" s="153">
        <f t="shared" si="38"/>
        <v>8</v>
      </c>
      <c r="I176" s="218"/>
      <c r="J176" s="1066">
        <v>57168</v>
      </c>
      <c r="K176" s="218">
        <f t="shared" si="39"/>
        <v>25</v>
      </c>
    </row>
    <row r="177" spans="1:13" x14ac:dyDescent="0.2">
      <c r="A177" s="217">
        <v>42004</v>
      </c>
      <c r="B177" s="222" t="s">
        <v>99</v>
      </c>
      <c r="C177" s="1063">
        <v>223325</v>
      </c>
      <c r="D177" s="1064">
        <f t="shared" si="36"/>
        <v>1978</v>
      </c>
      <c r="E177" s="1063">
        <v>8973</v>
      </c>
      <c r="F177" s="1065">
        <f t="shared" si="37"/>
        <v>1182</v>
      </c>
      <c r="G177" s="61">
        <v>178</v>
      </c>
      <c r="H177" s="153">
        <f t="shared" si="38"/>
        <v>11</v>
      </c>
      <c r="I177" s="218"/>
      <c r="J177" s="1066">
        <v>57180</v>
      </c>
      <c r="K177" s="218">
        <f t="shared" si="39"/>
        <v>12</v>
      </c>
    </row>
    <row r="178" spans="1:13" x14ac:dyDescent="0.2">
      <c r="A178" s="152">
        <v>2014</v>
      </c>
      <c r="B178" s="155"/>
      <c r="C178" s="147"/>
      <c r="D178" s="696">
        <f>SUM(D166:D177)</f>
        <v>20276</v>
      </c>
      <c r="E178" s="150"/>
      <c r="F178" s="695">
        <f>SUM(F166:F177)</f>
        <v>6161</v>
      </c>
      <c r="G178" s="157" t="s">
        <v>70</v>
      </c>
      <c r="H178" s="221">
        <f>SUM(H166:H177)</f>
        <v>105</v>
      </c>
      <c r="I178" s="229"/>
      <c r="J178" s="229"/>
      <c r="K178" s="62">
        <f>SUM(K166:K177)</f>
        <v>904</v>
      </c>
    </row>
    <row r="179" spans="1:13" x14ac:dyDescent="0.2">
      <c r="A179" s="217">
        <v>42037</v>
      </c>
      <c r="B179" s="222" t="s">
        <v>88</v>
      </c>
      <c r="C179" s="1063">
        <v>225270</v>
      </c>
      <c r="D179" s="1064">
        <f>C179-C177</f>
        <v>1945</v>
      </c>
      <c r="E179" s="1063">
        <v>10343</v>
      </c>
      <c r="F179" s="1065">
        <f>E179-E177</f>
        <v>1370</v>
      </c>
      <c r="G179" s="61">
        <v>189</v>
      </c>
      <c r="H179" s="153">
        <f>G179-G177</f>
        <v>11</v>
      </c>
      <c r="I179" s="218"/>
      <c r="J179" s="1066">
        <v>57201</v>
      </c>
      <c r="K179" s="218">
        <f>J179-J177</f>
        <v>21</v>
      </c>
    </row>
    <row r="180" spans="1:13" x14ac:dyDescent="0.2">
      <c r="A180" s="217">
        <v>42066</v>
      </c>
      <c r="B180" s="222" t="s">
        <v>89</v>
      </c>
      <c r="C180" s="1063">
        <v>226864</v>
      </c>
      <c r="D180" s="1064">
        <f t="shared" ref="D180:D190" si="40">C180-C179</f>
        <v>1594</v>
      </c>
      <c r="E180" s="1063">
        <v>11657</v>
      </c>
      <c r="F180" s="1065">
        <f t="shared" ref="F180:F190" si="41">E180-E179</f>
        <v>1314</v>
      </c>
      <c r="G180" s="61">
        <v>198</v>
      </c>
      <c r="H180" s="153">
        <f t="shared" ref="H180:H190" si="42">G180-G179</f>
        <v>9</v>
      </c>
      <c r="I180" s="218"/>
      <c r="J180" s="1066">
        <v>57254</v>
      </c>
      <c r="K180" s="218">
        <f t="shared" ref="K180:K190" si="43">J180-J179</f>
        <v>53</v>
      </c>
    </row>
    <row r="181" spans="1:13" x14ac:dyDescent="0.2">
      <c r="A181" s="217">
        <v>42095</v>
      </c>
      <c r="B181" s="222" t="s">
        <v>90</v>
      </c>
      <c r="C181" s="1063">
        <v>228305</v>
      </c>
      <c r="D181" s="1064">
        <f t="shared" si="40"/>
        <v>1441</v>
      </c>
      <c r="E181" s="1063">
        <v>12371</v>
      </c>
      <c r="F181" s="1065">
        <f t="shared" si="41"/>
        <v>714</v>
      </c>
      <c r="G181" s="61">
        <v>206</v>
      </c>
      <c r="H181" s="153">
        <f t="shared" si="42"/>
        <v>8</v>
      </c>
      <c r="I181" s="218"/>
      <c r="J181" s="1066">
        <v>57343</v>
      </c>
      <c r="K181" s="218">
        <f t="shared" si="43"/>
        <v>89</v>
      </c>
    </row>
    <row r="182" spans="1:13" x14ac:dyDescent="0.2">
      <c r="A182" s="217">
        <v>42128</v>
      </c>
      <c r="B182" s="222" t="s">
        <v>91</v>
      </c>
      <c r="C182" s="1063">
        <v>229989</v>
      </c>
      <c r="D182" s="1064">
        <f t="shared" si="40"/>
        <v>1684</v>
      </c>
      <c r="E182" s="1063">
        <v>12808</v>
      </c>
      <c r="F182" s="1065">
        <f t="shared" si="41"/>
        <v>437</v>
      </c>
      <c r="G182" s="61">
        <v>214</v>
      </c>
      <c r="H182" s="153">
        <f t="shared" si="42"/>
        <v>8</v>
      </c>
      <c r="I182" s="218"/>
      <c r="J182" s="1066">
        <v>57472</v>
      </c>
      <c r="K182" s="218">
        <f t="shared" si="43"/>
        <v>129</v>
      </c>
    </row>
    <row r="183" spans="1:13" x14ac:dyDescent="0.2">
      <c r="A183" s="217">
        <v>42153</v>
      </c>
      <c r="B183" s="222" t="s">
        <v>92</v>
      </c>
      <c r="C183" s="1063">
        <v>231226</v>
      </c>
      <c r="D183" s="1064">
        <f t="shared" si="40"/>
        <v>1237</v>
      </c>
      <c r="E183" s="1063">
        <v>12935</v>
      </c>
      <c r="F183" s="1065">
        <f t="shared" si="41"/>
        <v>127</v>
      </c>
      <c r="G183" s="61">
        <v>222</v>
      </c>
      <c r="H183" s="153">
        <f t="shared" si="42"/>
        <v>8</v>
      </c>
      <c r="I183" s="218"/>
      <c r="J183" s="1066">
        <v>57560</v>
      </c>
      <c r="K183" s="218">
        <f t="shared" si="43"/>
        <v>88</v>
      </c>
    </row>
    <row r="184" spans="1:13" x14ac:dyDescent="0.2">
      <c r="A184" s="217">
        <v>42187</v>
      </c>
      <c r="B184" s="222" t="s">
        <v>93</v>
      </c>
      <c r="C184" s="1063">
        <v>232925</v>
      </c>
      <c r="D184" s="1064">
        <f t="shared" si="40"/>
        <v>1699</v>
      </c>
      <c r="E184" s="1063">
        <v>12967</v>
      </c>
      <c r="F184" s="1065">
        <f t="shared" si="41"/>
        <v>32</v>
      </c>
      <c r="G184" s="61">
        <v>233</v>
      </c>
      <c r="H184" s="153">
        <f t="shared" si="42"/>
        <v>11</v>
      </c>
      <c r="I184" s="218"/>
      <c r="J184" s="1066">
        <v>57693</v>
      </c>
      <c r="K184" s="218">
        <f t="shared" si="43"/>
        <v>133</v>
      </c>
    </row>
    <row r="185" spans="1:13" x14ac:dyDescent="0.2">
      <c r="A185" s="217">
        <v>42216</v>
      </c>
      <c r="B185" s="224" t="s">
        <v>94</v>
      </c>
      <c r="C185" s="1063">
        <v>234707</v>
      </c>
      <c r="D185" s="1064">
        <f t="shared" si="40"/>
        <v>1782</v>
      </c>
      <c r="E185" s="1063">
        <v>12967</v>
      </c>
      <c r="F185" s="1065">
        <f t="shared" si="41"/>
        <v>0</v>
      </c>
      <c r="G185" s="61">
        <v>251</v>
      </c>
      <c r="H185" s="153">
        <f t="shared" si="42"/>
        <v>18</v>
      </c>
      <c r="I185" s="218" t="s">
        <v>65</v>
      </c>
      <c r="J185" s="1066">
        <v>57810</v>
      </c>
      <c r="K185" s="218">
        <f t="shared" si="43"/>
        <v>117</v>
      </c>
    </row>
    <row r="186" spans="1:13" x14ac:dyDescent="0.2">
      <c r="A186" s="217">
        <v>42249</v>
      </c>
      <c r="B186" s="224" t="s">
        <v>95</v>
      </c>
      <c r="C186" s="1063">
        <v>236449</v>
      </c>
      <c r="D186" s="1064">
        <f t="shared" si="40"/>
        <v>1742</v>
      </c>
      <c r="E186" s="1063">
        <v>12967</v>
      </c>
      <c r="F186" s="1065">
        <f t="shared" si="41"/>
        <v>0</v>
      </c>
      <c r="G186" s="61">
        <v>262</v>
      </c>
      <c r="H186" s="153">
        <f t="shared" si="42"/>
        <v>11</v>
      </c>
      <c r="I186" s="218"/>
      <c r="J186" s="1066">
        <v>57950</v>
      </c>
      <c r="K186" s="218">
        <f t="shared" si="43"/>
        <v>140</v>
      </c>
    </row>
    <row r="187" spans="1:13" x14ac:dyDescent="0.2">
      <c r="A187" s="217">
        <v>42283</v>
      </c>
      <c r="B187" s="224" t="s">
        <v>96</v>
      </c>
      <c r="C187" s="1063">
        <v>238295</v>
      </c>
      <c r="D187" s="1064">
        <f t="shared" si="40"/>
        <v>1846</v>
      </c>
      <c r="E187" s="1063">
        <v>13132</v>
      </c>
      <c r="F187" s="1065">
        <f t="shared" si="41"/>
        <v>165</v>
      </c>
      <c r="G187" s="61">
        <v>272</v>
      </c>
      <c r="H187" s="153">
        <f t="shared" si="42"/>
        <v>10</v>
      </c>
      <c r="I187" s="218"/>
      <c r="J187" s="1066">
        <v>58058</v>
      </c>
      <c r="K187" s="218">
        <f t="shared" si="43"/>
        <v>108</v>
      </c>
    </row>
    <row r="188" spans="1:13" x14ac:dyDescent="0.2">
      <c r="A188" s="217">
        <v>42311</v>
      </c>
      <c r="B188" s="224" t="s">
        <v>97</v>
      </c>
      <c r="C188" s="1063">
        <v>239793</v>
      </c>
      <c r="D188" s="1064">
        <f t="shared" si="40"/>
        <v>1498</v>
      </c>
      <c r="E188" s="1063">
        <v>13658</v>
      </c>
      <c r="F188" s="1065">
        <f t="shared" si="41"/>
        <v>526</v>
      </c>
      <c r="G188" s="61">
        <v>282</v>
      </c>
      <c r="H188" s="153">
        <f t="shared" si="42"/>
        <v>10</v>
      </c>
      <c r="I188" s="218"/>
      <c r="J188" s="1066">
        <v>31</v>
      </c>
      <c r="K188" s="218">
        <v>42</v>
      </c>
      <c r="L188" s="1124">
        <v>58069</v>
      </c>
      <c r="M188" s="215" t="s">
        <v>553</v>
      </c>
    </row>
    <row r="189" spans="1:13" x14ac:dyDescent="0.2">
      <c r="A189" s="217">
        <v>42340</v>
      </c>
      <c r="B189" s="222" t="s">
        <v>98</v>
      </c>
      <c r="C189" s="1063">
        <v>241473</v>
      </c>
      <c r="D189" s="1064">
        <f t="shared" si="40"/>
        <v>1680</v>
      </c>
      <c r="E189" s="1063">
        <v>14428</v>
      </c>
      <c r="F189" s="1065">
        <f t="shared" si="41"/>
        <v>770</v>
      </c>
      <c r="G189" s="61">
        <v>292</v>
      </c>
      <c r="H189" s="153">
        <f t="shared" si="42"/>
        <v>10</v>
      </c>
      <c r="I189" s="218"/>
      <c r="J189" s="1066">
        <v>64</v>
      </c>
      <c r="K189" s="218">
        <f t="shared" si="43"/>
        <v>33</v>
      </c>
      <c r="L189" s="215">
        <v>0</v>
      </c>
      <c r="M189" s="215" t="s">
        <v>554</v>
      </c>
    </row>
    <row r="190" spans="1:13" x14ac:dyDescent="0.2">
      <c r="A190" s="217">
        <v>42374</v>
      </c>
      <c r="B190" s="222" t="s">
        <v>99</v>
      </c>
      <c r="C190" s="1063">
        <v>244021</v>
      </c>
      <c r="D190" s="1064">
        <f t="shared" si="40"/>
        <v>2548</v>
      </c>
      <c r="E190" s="1063">
        <v>15599</v>
      </c>
      <c r="F190" s="1065">
        <f t="shared" si="41"/>
        <v>1171</v>
      </c>
      <c r="G190" s="61">
        <v>307</v>
      </c>
      <c r="H190" s="153">
        <f t="shared" si="42"/>
        <v>15</v>
      </c>
      <c r="I190" s="218"/>
      <c r="J190" s="1066">
        <v>89</v>
      </c>
      <c r="K190" s="218">
        <f t="shared" si="43"/>
        <v>25</v>
      </c>
    </row>
    <row r="191" spans="1:13" x14ac:dyDescent="0.2">
      <c r="A191" s="152">
        <v>2015</v>
      </c>
      <c r="B191" s="155"/>
      <c r="C191" s="147"/>
      <c r="D191" s="696">
        <f>SUM(D179:D190)</f>
        <v>20696</v>
      </c>
      <c r="E191" s="150"/>
      <c r="F191" s="695">
        <f>SUM(F179:F190)</f>
        <v>6626</v>
      </c>
      <c r="G191" s="157" t="s">
        <v>70</v>
      </c>
      <c r="H191" s="221">
        <f>SUM(H179:H190)</f>
        <v>129</v>
      </c>
      <c r="I191" s="229"/>
      <c r="J191" s="229"/>
      <c r="K191" s="62">
        <f>SUM(K179:K190)</f>
        <v>978</v>
      </c>
    </row>
    <row r="192" spans="1:13" x14ac:dyDescent="0.2">
      <c r="A192" s="217">
        <v>42401</v>
      </c>
      <c r="B192" s="222" t="s">
        <v>88</v>
      </c>
      <c r="C192" s="1063">
        <v>245549</v>
      </c>
      <c r="D192" s="1064">
        <f>C192-C190</f>
        <v>1528</v>
      </c>
      <c r="E192" s="1063">
        <v>16829</v>
      </c>
      <c r="F192" s="1065">
        <f>E192-E190</f>
        <v>1230</v>
      </c>
      <c r="G192" s="61">
        <v>316</v>
      </c>
      <c r="H192" s="153">
        <f>G192-G190</f>
        <v>9</v>
      </c>
      <c r="I192" s="218"/>
      <c r="J192" s="1066">
        <v>109</v>
      </c>
      <c r="K192" s="218">
        <f>J192-J190</f>
        <v>20</v>
      </c>
      <c r="L192" s="215" t="s">
        <v>570</v>
      </c>
    </row>
    <row r="193" spans="1:12" x14ac:dyDescent="0.2">
      <c r="A193" s="217">
        <v>42431</v>
      </c>
      <c r="B193" s="222" t="s">
        <v>89</v>
      </c>
      <c r="C193" s="1063">
        <v>247171</v>
      </c>
      <c r="D193" s="1064">
        <f t="shared" ref="D193:D203" si="44">C193-C192</f>
        <v>1622</v>
      </c>
      <c r="E193" s="1063">
        <v>17950</v>
      </c>
      <c r="F193" s="1065">
        <f t="shared" ref="F193:F203" si="45">E193-E192</f>
        <v>1121</v>
      </c>
      <c r="G193" s="61">
        <v>326</v>
      </c>
      <c r="H193" s="153">
        <f t="shared" ref="H193:H203" si="46">G193-G192</f>
        <v>10</v>
      </c>
      <c r="I193" s="218"/>
      <c r="J193" s="1066">
        <v>150</v>
      </c>
      <c r="K193" s="218">
        <f t="shared" ref="K193:K203" si="47">J193-J192</f>
        <v>41</v>
      </c>
    </row>
    <row r="194" spans="1:12" x14ac:dyDescent="0.2">
      <c r="A194" s="217">
        <v>42464</v>
      </c>
      <c r="B194" s="222" t="s">
        <v>90</v>
      </c>
      <c r="C194" s="1063">
        <v>248761</v>
      </c>
      <c r="D194" s="1064">
        <f t="shared" si="44"/>
        <v>1590</v>
      </c>
      <c r="E194" s="1063">
        <v>18970</v>
      </c>
      <c r="F194" s="1065">
        <f t="shared" si="45"/>
        <v>1020</v>
      </c>
      <c r="G194" s="61">
        <v>334</v>
      </c>
      <c r="H194" s="153">
        <f t="shared" si="46"/>
        <v>8</v>
      </c>
      <c r="I194" s="218"/>
      <c r="J194" s="1066">
        <v>244</v>
      </c>
      <c r="K194" s="218">
        <f t="shared" si="47"/>
        <v>94</v>
      </c>
    </row>
    <row r="195" spans="1:12" x14ac:dyDescent="0.2">
      <c r="A195" s="217">
        <v>42492</v>
      </c>
      <c r="B195" s="222" t="s">
        <v>91</v>
      </c>
      <c r="C195" s="1063">
        <v>250164</v>
      </c>
      <c r="D195" s="1064">
        <f t="shared" si="44"/>
        <v>1403</v>
      </c>
      <c r="E195" s="1063">
        <v>19342</v>
      </c>
      <c r="F195" s="1065">
        <f t="shared" si="45"/>
        <v>372</v>
      </c>
      <c r="G195" s="61">
        <v>342</v>
      </c>
      <c r="H195" s="153">
        <f t="shared" si="46"/>
        <v>8</v>
      </c>
      <c r="I195" s="218"/>
      <c r="J195" s="1066">
        <v>345</v>
      </c>
      <c r="K195" s="218">
        <f t="shared" si="47"/>
        <v>101</v>
      </c>
    </row>
    <row r="196" spans="1:12" x14ac:dyDescent="0.2">
      <c r="A196" s="217">
        <v>42521</v>
      </c>
      <c r="B196" s="222" t="s">
        <v>92</v>
      </c>
      <c r="C196" s="1063">
        <v>251505</v>
      </c>
      <c r="D196" s="1064">
        <f t="shared" si="44"/>
        <v>1341</v>
      </c>
      <c r="E196" s="1063">
        <v>19492</v>
      </c>
      <c r="F196" s="1065">
        <f t="shared" si="45"/>
        <v>150</v>
      </c>
      <c r="G196" s="61">
        <v>350</v>
      </c>
      <c r="H196" s="153">
        <f t="shared" si="46"/>
        <v>8</v>
      </c>
      <c r="I196" s="218"/>
      <c r="J196" s="1066">
        <v>459</v>
      </c>
      <c r="K196" s="218">
        <f t="shared" si="47"/>
        <v>114</v>
      </c>
    </row>
    <row r="197" spans="1:12" x14ac:dyDescent="0.2">
      <c r="A197" s="217">
        <v>42551</v>
      </c>
      <c r="B197" s="222" t="s">
        <v>93</v>
      </c>
      <c r="C197" s="1063">
        <v>253056</v>
      </c>
      <c r="D197" s="1064">
        <f t="shared" si="44"/>
        <v>1551</v>
      </c>
      <c r="E197" s="1063">
        <v>19492</v>
      </c>
      <c r="F197" s="1065">
        <f t="shared" si="45"/>
        <v>0</v>
      </c>
      <c r="G197" s="61">
        <v>358</v>
      </c>
      <c r="H197" s="153">
        <f t="shared" si="46"/>
        <v>8</v>
      </c>
      <c r="I197" s="218"/>
      <c r="J197" s="1066">
        <v>568</v>
      </c>
      <c r="K197" s="218">
        <f t="shared" si="47"/>
        <v>109</v>
      </c>
    </row>
    <row r="198" spans="1:12" x14ac:dyDescent="0.2">
      <c r="A198" s="217">
        <v>42579</v>
      </c>
      <c r="B198" s="224" t="s">
        <v>94</v>
      </c>
      <c r="C198" s="1063">
        <v>254523</v>
      </c>
      <c r="D198" s="1064">
        <f t="shared" si="44"/>
        <v>1467</v>
      </c>
      <c r="E198" s="1063">
        <v>19492</v>
      </c>
      <c r="F198" s="1065">
        <f t="shared" si="45"/>
        <v>0</v>
      </c>
      <c r="G198" s="61">
        <v>367</v>
      </c>
      <c r="H198" s="153">
        <f t="shared" si="46"/>
        <v>9</v>
      </c>
      <c r="I198" s="218"/>
      <c r="J198" s="1066">
        <v>675</v>
      </c>
      <c r="K198" s="218">
        <f t="shared" si="47"/>
        <v>107</v>
      </c>
    </row>
    <row r="199" spans="1:12" x14ac:dyDescent="0.2">
      <c r="A199" s="217">
        <v>42614</v>
      </c>
      <c r="B199" s="224" t="s">
        <v>95</v>
      </c>
      <c r="C199" s="1063">
        <v>256269</v>
      </c>
      <c r="D199" s="1064">
        <f t="shared" si="44"/>
        <v>1746</v>
      </c>
      <c r="E199" s="1063">
        <v>19492</v>
      </c>
      <c r="F199" s="1065">
        <f t="shared" si="45"/>
        <v>0</v>
      </c>
      <c r="G199" s="61">
        <v>375</v>
      </c>
      <c r="H199" s="153">
        <f t="shared" si="46"/>
        <v>8</v>
      </c>
      <c r="I199" s="218"/>
      <c r="J199" s="1066">
        <v>817</v>
      </c>
      <c r="K199" s="218">
        <f t="shared" si="47"/>
        <v>142</v>
      </c>
    </row>
    <row r="200" spans="1:12" x14ac:dyDescent="0.2">
      <c r="A200" s="217">
        <v>42643</v>
      </c>
      <c r="B200" s="224" t="s">
        <v>96</v>
      </c>
      <c r="C200" s="1063">
        <v>257699</v>
      </c>
      <c r="D200" s="1064">
        <f t="shared" si="44"/>
        <v>1430</v>
      </c>
      <c r="E200" s="1063">
        <v>19535</v>
      </c>
      <c r="F200" s="1065">
        <f t="shared" si="45"/>
        <v>43</v>
      </c>
      <c r="G200" s="61">
        <v>386</v>
      </c>
      <c r="H200" s="153">
        <f t="shared" si="46"/>
        <v>11</v>
      </c>
      <c r="I200" s="218"/>
      <c r="J200" s="1066">
        <v>926</v>
      </c>
      <c r="K200" s="218">
        <f t="shared" si="47"/>
        <v>109</v>
      </c>
    </row>
    <row r="201" spans="1:12" x14ac:dyDescent="0.2">
      <c r="A201" s="217">
        <v>42676</v>
      </c>
      <c r="B201" s="224" t="s">
        <v>97</v>
      </c>
      <c r="C201" s="1063">
        <v>259345</v>
      </c>
      <c r="D201" s="1064">
        <f t="shared" si="44"/>
        <v>1646</v>
      </c>
      <c r="E201" s="1063">
        <v>20064</v>
      </c>
      <c r="F201" s="1065">
        <f t="shared" si="45"/>
        <v>529</v>
      </c>
      <c r="G201" s="61">
        <v>395</v>
      </c>
      <c r="H201" s="153">
        <f t="shared" si="46"/>
        <v>9</v>
      </c>
      <c r="I201" s="218"/>
      <c r="J201" s="1066">
        <v>983</v>
      </c>
      <c r="K201" s="218">
        <f t="shared" si="47"/>
        <v>57</v>
      </c>
      <c r="L201" s="215" t="s">
        <v>585</v>
      </c>
    </row>
    <row r="202" spans="1:12" x14ac:dyDescent="0.2">
      <c r="A202" s="217">
        <v>42709</v>
      </c>
      <c r="B202" s="222" t="s">
        <v>98</v>
      </c>
      <c r="C202" s="1063">
        <v>261213</v>
      </c>
      <c r="D202" s="1064">
        <f t="shared" si="44"/>
        <v>1868</v>
      </c>
      <c r="E202" s="1063">
        <v>21252</v>
      </c>
      <c r="F202" s="1065">
        <f t="shared" si="45"/>
        <v>1188</v>
      </c>
      <c r="G202" s="61">
        <v>406</v>
      </c>
      <c r="H202" s="153">
        <f t="shared" si="46"/>
        <v>11</v>
      </c>
      <c r="I202" s="218"/>
      <c r="J202" s="1066">
        <v>1023</v>
      </c>
      <c r="K202" s="218">
        <f t="shared" si="47"/>
        <v>40</v>
      </c>
    </row>
    <row r="203" spans="1:12" x14ac:dyDescent="0.2">
      <c r="A203" s="217">
        <v>42738</v>
      </c>
      <c r="B203" s="222" t="s">
        <v>99</v>
      </c>
      <c r="C203" s="1063">
        <v>263303</v>
      </c>
      <c r="D203" s="1064">
        <f t="shared" si="44"/>
        <v>2090</v>
      </c>
      <c r="E203" s="1063">
        <v>22635</v>
      </c>
      <c r="F203" s="1065">
        <f t="shared" si="45"/>
        <v>1383</v>
      </c>
      <c r="G203" s="61">
        <v>421</v>
      </c>
      <c r="H203" s="153">
        <f t="shared" si="46"/>
        <v>15</v>
      </c>
      <c r="I203" s="218"/>
      <c r="J203" s="1066">
        <v>1035</v>
      </c>
      <c r="K203" s="218">
        <f t="shared" si="47"/>
        <v>12</v>
      </c>
    </row>
    <row r="204" spans="1:12" x14ac:dyDescent="0.2">
      <c r="A204" s="152">
        <v>2016</v>
      </c>
      <c r="B204" s="155"/>
      <c r="C204" s="147"/>
      <c r="D204" s="696">
        <f>SUM(D192:D203)</f>
        <v>19282</v>
      </c>
      <c r="E204" s="150"/>
      <c r="F204" s="695">
        <f>SUM(F192:F203)</f>
        <v>7036</v>
      </c>
      <c r="G204" s="157" t="s">
        <v>70</v>
      </c>
      <c r="H204" s="221">
        <f>SUM(H192:H203)</f>
        <v>114</v>
      </c>
      <c r="I204" s="229"/>
      <c r="J204" s="229"/>
      <c r="K204" s="62">
        <f>SUM(K192:K203)</f>
        <v>946</v>
      </c>
    </row>
    <row r="205" spans="1:12" x14ac:dyDescent="0.2">
      <c r="A205" s="217">
        <v>42768</v>
      </c>
      <c r="B205" s="222" t="s">
        <v>88</v>
      </c>
      <c r="C205" s="1063">
        <v>265019</v>
      </c>
      <c r="D205" s="1064">
        <f>C205-C203</f>
        <v>1716</v>
      </c>
      <c r="E205" s="1063">
        <v>24427</v>
      </c>
      <c r="F205" s="1065">
        <f>E205-E203</f>
        <v>1792</v>
      </c>
      <c r="G205" s="61">
        <v>429</v>
      </c>
      <c r="H205" s="153">
        <f>G205-G203</f>
        <v>8</v>
      </c>
      <c r="I205" s="218"/>
      <c r="J205" s="1066">
        <v>1069</v>
      </c>
      <c r="K205" s="218">
        <f>J205-J203</f>
        <v>34</v>
      </c>
    </row>
    <row r="206" spans="1:12" x14ac:dyDescent="0.2">
      <c r="A206" s="217">
        <v>42796</v>
      </c>
      <c r="B206" s="222" t="s">
        <v>89</v>
      </c>
      <c r="C206" s="1063">
        <v>266432</v>
      </c>
      <c r="D206" s="1064">
        <f t="shared" ref="D206:D216" si="48">C206-C205</f>
        <v>1413</v>
      </c>
      <c r="E206" s="1063">
        <v>25483</v>
      </c>
      <c r="F206" s="1065">
        <f t="shared" ref="F206:F216" si="49">E206-E205</f>
        <v>1056</v>
      </c>
      <c r="G206" s="61">
        <v>437</v>
      </c>
      <c r="H206" s="153">
        <f t="shared" ref="H206:H216" si="50">G206-G205</f>
        <v>8</v>
      </c>
      <c r="I206" s="218"/>
      <c r="J206" s="1066">
        <v>1128</v>
      </c>
      <c r="K206" s="218">
        <f t="shared" ref="K206:K216" si="51">J206-J205</f>
        <v>59</v>
      </c>
    </row>
    <row r="207" spans="1:12" x14ac:dyDescent="0.2">
      <c r="A207" s="217">
        <v>42828</v>
      </c>
      <c r="B207" s="222" t="s">
        <v>90</v>
      </c>
      <c r="C207" s="1063">
        <v>267976</v>
      </c>
      <c r="D207" s="1064">
        <f t="shared" si="48"/>
        <v>1544</v>
      </c>
      <c r="E207" s="1063">
        <v>26182</v>
      </c>
      <c r="F207" s="1065">
        <f t="shared" si="49"/>
        <v>699</v>
      </c>
      <c r="G207" s="61">
        <v>447</v>
      </c>
      <c r="H207" s="153">
        <f t="shared" si="50"/>
        <v>10</v>
      </c>
      <c r="I207" s="218"/>
      <c r="J207" s="1066">
        <v>1232</v>
      </c>
      <c r="K207" s="218">
        <f t="shared" si="51"/>
        <v>104</v>
      </c>
    </row>
    <row r="208" spans="1:12" x14ac:dyDescent="0.2">
      <c r="A208" s="217"/>
      <c r="B208" s="222" t="s">
        <v>91</v>
      </c>
      <c r="C208" s="1063"/>
      <c r="D208" s="1064"/>
      <c r="E208" s="1063"/>
      <c r="F208" s="1065"/>
      <c r="G208" s="61"/>
      <c r="H208" s="153"/>
      <c r="I208" s="218"/>
      <c r="J208" s="1066"/>
      <c r="K208" s="218"/>
    </row>
    <row r="209" spans="1:11" x14ac:dyDescent="0.2">
      <c r="A209" s="217">
        <v>42886</v>
      </c>
      <c r="B209" s="222" t="s">
        <v>92</v>
      </c>
      <c r="C209" s="1063">
        <v>270773</v>
      </c>
      <c r="D209" s="1064">
        <f>C209-C207</f>
        <v>2797</v>
      </c>
      <c r="E209" s="1063">
        <v>26908</v>
      </c>
      <c r="F209" s="1065">
        <f>E209-E207</f>
        <v>726</v>
      </c>
      <c r="G209" s="61">
        <v>474</v>
      </c>
      <c r="H209" s="153">
        <f>G209-G207</f>
        <v>27</v>
      </c>
      <c r="I209" s="218"/>
      <c r="J209" s="1066">
        <v>1451</v>
      </c>
      <c r="K209" s="1066">
        <f>J209-J207</f>
        <v>219</v>
      </c>
    </row>
    <row r="210" spans="1:11" x14ac:dyDescent="0.2">
      <c r="A210" s="217">
        <v>42919</v>
      </c>
      <c r="B210" s="222" t="s">
        <v>93</v>
      </c>
      <c r="C210" s="1063">
        <v>272292</v>
      </c>
      <c r="D210" s="1064">
        <f t="shared" si="48"/>
        <v>1519</v>
      </c>
      <c r="E210" s="1063">
        <v>26922</v>
      </c>
      <c r="F210" s="1065">
        <f t="shared" si="49"/>
        <v>14</v>
      </c>
      <c r="G210" s="61">
        <v>483</v>
      </c>
      <c r="H210" s="153">
        <f t="shared" si="50"/>
        <v>9</v>
      </c>
      <c r="I210" s="218"/>
      <c r="J210" s="1066">
        <v>1595</v>
      </c>
      <c r="K210" s="218">
        <f t="shared" si="51"/>
        <v>144</v>
      </c>
    </row>
    <row r="211" spans="1:11" x14ac:dyDescent="0.2">
      <c r="A211" s="217">
        <v>42947</v>
      </c>
      <c r="B211" s="224" t="s">
        <v>94</v>
      </c>
      <c r="C211" s="1063">
        <v>273823</v>
      </c>
      <c r="D211" s="1064">
        <f t="shared" si="48"/>
        <v>1531</v>
      </c>
      <c r="E211" s="1063">
        <v>26922</v>
      </c>
      <c r="F211" s="1065">
        <f t="shared" si="49"/>
        <v>0</v>
      </c>
      <c r="G211" s="61">
        <v>502</v>
      </c>
      <c r="H211" s="153">
        <f t="shared" si="50"/>
        <v>19</v>
      </c>
      <c r="I211" s="218"/>
      <c r="J211" s="1066">
        <v>1703</v>
      </c>
      <c r="K211" s="218">
        <f t="shared" si="51"/>
        <v>108</v>
      </c>
    </row>
    <row r="212" spans="1:11" x14ac:dyDescent="0.2">
      <c r="A212" s="217">
        <v>42979</v>
      </c>
      <c r="B212" s="224" t="s">
        <v>95</v>
      </c>
      <c r="C212" s="1063">
        <v>275348</v>
      </c>
      <c r="D212" s="1064">
        <f t="shared" si="48"/>
        <v>1525</v>
      </c>
      <c r="E212" s="1063">
        <v>26922</v>
      </c>
      <c r="F212" s="1065">
        <f t="shared" si="49"/>
        <v>0</v>
      </c>
      <c r="G212" s="61">
        <v>511</v>
      </c>
      <c r="H212" s="153">
        <f t="shared" si="50"/>
        <v>9</v>
      </c>
      <c r="I212" s="218"/>
      <c r="J212" s="1066">
        <v>1825</v>
      </c>
      <c r="K212" s="218">
        <f t="shared" si="51"/>
        <v>122</v>
      </c>
    </row>
    <row r="213" spans="1:11" x14ac:dyDescent="0.2">
      <c r="A213" s="217">
        <v>43006</v>
      </c>
      <c r="B213" s="224" t="s">
        <v>96</v>
      </c>
      <c r="C213" s="1063">
        <v>276674</v>
      </c>
      <c r="D213" s="1064">
        <f t="shared" si="48"/>
        <v>1326</v>
      </c>
      <c r="E213" s="1063">
        <v>27115</v>
      </c>
      <c r="F213" s="1065">
        <f t="shared" si="49"/>
        <v>193</v>
      </c>
      <c r="G213" s="61">
        <v>518</v>
      </c>
      <c r="H213" s="153">
        <f t="shared" si="50"/>
        <v>7</v>
      </c>
      <c r="I213" s="218"/>
      <c r="J213" s="1066">
        <v>1893</v>
      </c>
      <c r="K213" s="218">
        <f t="shared" si="51"/>
        <v>68</v>
      </c>
    </row>
    <row r="214" spans="1:11" x14ac:dyDescent="0.2">
      <c r="A214" s="217">
        <v>43035</v>
      </c>
      <c r="B214" s="224" t="s">
        <v>97</v>
      </c>
      <c r="C214" s="1063">
        <v>278024</v>
      </c>
      <c r="D214" s="1064">
        <f t="shared" si="48"/>
        <v>1350</v>
      </c>
      <c r="E214" s="1063">
        <v>27443</v>
      </c>
      <c r="F214" s="1065">
        <f t="shared" si="49"/>
        <v>328</v>
      </c>
      <c r="G214" s="61">
        <v>526</v>
      </c>
      <c r="H214" s="153">
        <f t="shared" si="50"/>
        <v>8</v>
      </c>
      <c r="I214" s="218"/>
      <c r="J214" s="1066">
        <v>1946</v>
      </c>
      <c r="K214" s="218">
        <f t="shared" si="51"/>
        <v>53</v>
      </c>
    </row>
    <row r="215" spans="1:11" x14ac:dyDescent="0.2">
      <c r="A215" s="217">
        <v>43073</v>
      </c>
      <c r="B215" s="222" t="s">
        <v>98</v>
      </c>
      <c r="C215" s="1063">
        <v>279837</v>
      </c>
      <c r="D215" s="1064">
        <f t="shared" si="48"/>
        <v>1813</v>
      </c>
      <c r="E215" s="1063">
        <v>28661</v>
      </c>
      <c r="F215" s="1065">
        <f t="shared" si="49"/>
        <v>1218</v>
      </c>
      <c r="G215" s="61">
        <v>535</v>
      </c>
      <c r="H215" s="153">
        <f t="shared" si="50"/>
        <v>9</v>
      </c>
      <c r="I215" s="218"/>
      <c r="J215" s="1066">
        <v>1979</v>
      </c>
      <c r="K215" s="218">
        <f t="shared" si="51"/>
        <v>33</v>
      </c>
    </row>
    <row r="216" spans="1:11" x14ac:dyDescent="0.2">
      <c r="A216" s="217">
        <v>43102</v>
      </c>
      <c r="B216" s="222" t="s">
        <v>99</v>
      </c>
      <c r="C216" s="1063">
        <v>281799</v>
      </c>
      <c r="D216" s="1064">
        <f t="shared" si="48"/>
        <v>1962</v>
      </c>
      <c r="E216" s="1063">
        <v>29968</v>
      </c>
      <c r="F216" s="1065">
        <f t="shared" si="49"/>
        <v>1307</v>
      </c>
      <c r="G216" s="61">
        <v>557</v>
      </c>
      <c r="H216" s="153">
        <f t="shared" si="50"/>
        <v>22</v>
      </c>
      <c r="I216" s="218"/>
      <c r="J216" s="1066">
        <v>1997</v>
      </c>
      <c r="K216" s="218">
        <f t="shared" si="51"/>
        <v>18</v>
      </c>
    </row>
    <row r="217" spans="1:11" x14ac:dyDescent="0.2">
      <c r="A217" s="152">
        <v>2017</v>
      </c>
      <c r="B217" s="155"/>
      <c r="C217" s="147"/>
      <c r="D217" s="696">
        <f>SUM(D205:D216)</f>
        <v>18496</v>
      </c>
      <c r="E217" s="150"/>
      <c r="F217" s="695">
        <f>SUM(F205:F216)</f>
        <v>7333</v>
      </c>
      <c r="G217" s="157" t="s">
        <v>70</v>
      </c>
      <c r="H217" s="221">
        <f>SUM(H205:H216)</f>
        <v>136</v>
      </c>
      <c r="I217" s="229"/>
      <c r="J217" s="229"/>
      <c r="K217" s="62">
        <f>SUM(K205:K216)</f>
        <v>962</v>
      </c>
    </row>
    <row r="218" spans="1:11" x14ac:dyDescent="0.2">
      <c r="A218" s="217">
        <v>43131</v>
      </c>
      <c r="B218" s="222" t="s">
        <v>88</v>
      </c>
      <c r="C218" s="1063">
        <v>283429</v>
      </c>
      <c r="D218" s="1064">
        <f>C218-C216</f>
        <v>1630</v>
      </c>
      <c r="E218" s="1063">
        <v>31178</v>
      </c>
      <c r="F218" s="1065">
        <f>E218-E216</f>
        <v>1210</v>
      </c>
      <c r="G218" s="61">
        <v>567</v>
      </c>
      <c r="H218" s="153">
        <f>G218-G216</f>
        <v>10</v>
      </c>
      <c r="I218" s="218"/>
      <c r="J218" s="1066">
        <v>2014</v>
      </c>
      <c r="K218" s="218">
        <f>J218-J216</f>
        <v>17</v>
      </c>
    </row>
    <row r="219" spans="1:11" x14ac:dyDescent="0.2">
      <c r="A219" s="217">
        <v>43159</v>
      </c>
      <c r="B219" s="222" t="s">
        <v>89</v>
      </c>
      <c r="C219" s="1063">
        <v>284803</v>
      </c>
      <c r="D219" s="1064">
        <f t="shared" ref="D219:D229" si="52">C219-C218</f>
        <v>1374</v>
      </c>
      <c r="E219" s="1063">
        <v>32517</v>
      </c>
      <c r="F219" s="1065">
        <f t="shared" ref="F219:F229" si="53">E219-E218</f>
        <v>1339</v>
      </c>
      <c r="G219" s="61">
        <v>578</v>
      </c>
      <c r="H219" s="153">
        <f t="shared" ref="H219:H229" si="54">G219-G218</f>
        <v>11</v>
      </c>
      <c r="I219" s="218"/>
      <c r="J219" s="1066">
        <v>2079</v>
      </c>
      <c r="K219" s="218">
        <f t="shared" ref="K219:K229" si="55">J219-J218</f>
        <v>65</v>
      </c>
    </row>
    <row r="220" spans="1:11" x14ac:dyDescent="0.2">
      <c r="A220" s="217"/>
      <c r="B220" s="222" t="s">
        <v>90</v>
      </c>
      <c r="C220" s="1063"/>
      <c r="D220" s="1064">
        <f t="shared" si="52"/>
        <v>-284803</v>
      </c>
      <c r="E220" s="1063"/>
      <c r="F220" s="1065">
        <f t="shared" si="53"/>
        <v>-32517</v>
      </c>
      <c r="G220" s="61"/>
      <c r="H220" s="153">
        <f t="shared" si="54"/>
        <v>-578</v>
      </c>
      <c r="I220" s="218"/>
      <c r="J220" s="1066"/>
      <c r="K220" s="218">
        <f t="shared" si="55"/>
        <v>-2079</v>
      </c>
    </row>
    <row r="221" spans="1:11" x14ac:dyDescent="0.2">
      <c r="A221" s="217"/>
      <c r="B221" s="222" t="s">
        <v>91</v>
      </c>
      <c r="C221" s="1063"/>
      <c r="D221" s="1064">
        <f t="shared" si="52"/>
        <v>0</v>
      </c>
      <c r="E221" s="1063"/>
      <c r="F221" s="1065">
        <f t="shared" si="53"/>
        <v>0</v>
      </c>
      <c r="G221" s="61"/>
      <c r="H221" s="153">
        <f t="shared" si="54"/>
        <v>0</v>
      </c>
      <c r="I221" s="218"/>
      <c r="J221" s="1066"/>
      <c r="K221" s="218">
        <f t="shared" si="55"/>
        <v>0</v>
      </c>
    </row>
    <row r="222" spans="1:11" x14ac:dyDescent="0.2">
      <c r="A222" s="217"/>
      <c r="B222" s="222" t="s">
        <v>92</v>
      </c>
      <c r="C222" s="1063"/>
      <c r="D222" s="1064">
        <f t="shared" si="52"/>
        <v>0</v>
      </c>
      <c r="E222" s="1063"/>
      <c r="F222" s="1065">
        <f t="shared" si="53"/>
        <v>0</v>
      </c>
      <c r="G222" s="61"/>
      <c r="H222" s="153">
        <f t="shared" si="54"/>
        <v>0</v>
      </c>
      <c r="I222" s="218"/>
      <c r="J222" s="1066"/>
      <c r="K222" s="218">
        <f t="shared" si="55"/>
        <v>0</v>
      </c>
    </row>
    <row r="223" spans="1:11" x14ac:dyDescent="0.2">
      <c r="A223" s="217"/>
      <c r="B223" s="222" t="s">
        <v>93</v>
      </c>
      <c r="C223" s="1063"/>
      <c r="D223" s="1064">
        <f t="shared" si="52"/>
        <v>0</v>
      </c>
      <c r="E223" s="1063"/>
      <c r="F223" s="1065">
        <f t="shared" si="53"/>
        <v>0</v>
      </c>
      <c r="G223" s="61"/>
      <c r="H223" s="153">
        <f t="shared" si="54"/>
        <v>0</v>
      </c>
      <c r="I223" s="218"/>
      <c r="J223" s="1066"/>
      <c r="K223" s="218">
        <f t="shared" si="55"/>
        <v>0</v>
      </c>
    </row>
    <row r="224" spans="1:11" x14ac:dyDescent="0.2">
      <c r="A224" s="217"/>
      <c r="B224" s="224" t="s">
        <v>94</v>
      </c>
      <c r="C224" s="1063"/>
      <c r="D224" s="1064">
        <f t="shared" si="52"/>
        <v>0</v>
      </c>
      <c r="E224" s="1063"/>
      <c r="F224" s="1065">
        <f t="shared" si="53"/>
        <v>0</v>
      </c>
      <c r="G224" s="61"/>
      <c r="H224" s="153">
        <f t="shared" si="54"/>
        <v>0</v>
      </c>
      <c r="I224" s="218"/>
      <c r="J224" s="1066"/>
      <c r="K224" s="218">
        <f t="shared" si="55"/>
        <v>0</v>
      </c>
    </row>
    <row r="225" spans="1:11" x14ac:dyDescent="0.2">
      <c r="A225" s="217"/>
      <c r="B225" s="224" t="s">
        <v>95</v>
      </c>
      <c r="C225" s="1063"/>
      <c r="D225" s="1064">
        <f t="shared" si="52"/>
        <v>0</v>
      </c>
      <c r="E225" s="1063"/>
      <c r="F225" s="1065">
        <f t="shared" si="53"/>
        <v>0</v>
      </c>
      <c r="G225" s="61"/>
      <c r="H225" s="153">
        <f t="shared" si="54"/>
        <v>0</v>
      </c>
      <c r="I225" s="218"/>
      <c r="J225" s="1066"/>
      <c r="K225" s="218">
        <f t="shared" si="55"/>
        <v>0</v>
      </c>
    </row>
    <row r="226" spans="1:11" x14ac:dyDescent="0.2">
      <c r="A226" s="217"/>
      <c r="B226" s="224" t="s">
        <v>96</v>
      </c>
      <c r="C226" s="1063"/>
      <c r="D226" s="1064">
        <f t="shared" si="52"/>
        <v>0</v>
      </c>
      <c r="E226" s="1063"/>
      <c r="F226" s="1065">
        <f t="shared" si="53"/>
        <v>0</v>
      </c>
      <c r="G226" s="61"/>
      <c r="H226" s="153">
        <f t="shared" si="54"/>
        <v>0</v>
      </c>
      <c r="I226" s="218"/>
      <c r="J226" s="1066"/>
      <c r="K226" s="218">
        <f t="shared" si="55"/>
        <v>0</v>
      </c>
    </row>
    <row r="227" spans="1:11" x14ac:dyDescent="0.2">
      <c r="A227" s="61"/>
      <c r="B227" s="224" t="s">
        <v>97</v>
      </c>
      <c r="C227" s="1063"/>
      <c r="D227" s="1064">
        <f t="shared" si="52"/>
        <v>0</v>
      </c>
      <c r="E227" s="1063"/>
      <c r="F227" s="1065">
        <f t="shared" si="53"/>
        <v>0</v>
      </c>
      <c r="G227" s="61"/>
      <c r="H227" s="153">
        <f t="shared" si="54"/>
        <v>0</v>
      </c>
      <c r="I227" s="218"/>
      <c r="J227" s="1066"/>
      <c r="K227" s="218">
        <f t="shared" si="55"/>
        <v>0</v>
      </c>
    </row>
    <row r="228" spans="1:11" x14ac:dyDescent="0.2">
      <c r="A228" s="61"/>
      <c r="B228" s="222" t="s">
        <v>98</v>
      </c>
      <c r="C228" s="1063"/>
      <c r="D228" s="1064">
        <f t="shared" si="52"/>
        <v>0</v>
      </c>
      <c r="E228" s="1063"/>
      <c r="F228" s="1065">
        <f t="shared" si="53"/>
        <v>0</v>
      </c>
      <c r="G228" s="61"/>
      <c r="H228" s="153">
        <f t="shared" si="54"/>
        <v>0</v>
      </c>
      <c r="I228" s="218"/>
      <c r="J228" s="1066"/>
      <c r="K228" s="218">
        <f t="shared" si="55"/>
        <v>0</v>
      </c>
    </row>
    <row r="229" spans="1:11" x14ac:dyDescent="0.2">
      <c r="A229" s="61"/>
      <c r="B229" s="222" t="s">
        <v>99</v>
      </c>
      <c r="C229" s="1063"/>
      <c r="D229" s="1064">
        <f t="shared" si="52"/>
        <v>0</v>
      </c>
      <c r="E229" s="1063"/>
      <c r="F229" s="1065">
        <f t="shared" si="53"/>
        <v>0</v>
      </c>
      <c r="G229" s="61"/>
      <c r="H229" s="153">
        <f t="shared" si="54"/>
        <v>0</v>
      </c>
      <c r="I229" s="218"/>
      <c r="J229" s="1066"/>
      <c r="K229" s="218">
        <f t="shared" si="55"/>
        <v>0</v>
      </c>
    </row>
    <row r="230" spans="1:11" x14ac:dyDescent="0.2">
      <c r="A230" s="152">
        <v>2018</v>
      </c>
      <c r="B230" s="155"/>
      <c r="C230" s="147"/>
      <c r="D230" s="696">
        <f>SUM(D218:D229)</f>
        <v>-281799</v>
      </c>
      <c r="E230" s="150"/>
      <c r="F230" s="695">
        <f>SUM(F218:F229)</f>
        <v>-29968</v>
      </c>
      <c r="G230" s="157" t="s">
        <v>70</v>
      </c>
      <c r="H230" s="221">
        <f>SUM(H218:H229)</f>
        <v>-557</v>
      </c>
      <c r="I230" s="229"/>
      <c r="J230" s="229"/>
      <c r="K230" s="62">
        <f>SUM(K218:K229)</f>
        <v>-1997</v>
      </c>
    </row>
    <row r="231" spans="1:11" x14ac:dyDescent="0.2">
      <c r="A231" s="217"/>
      <c r="B231" s="222" t="s">
        <v>88</v>
      </c>
      <c r="C231" s="1063"/>
      <c r="D231" s="1064">
        <f>C231-C229</f>
        <v>0</v>
      </c>
      <c r="E231" s="1063"/>
      <c r="F231" s="1065">
        <f>E231-E229</f>
        <v>0</v>
      </c>
      <c r="G231" s="61"/>
      <c r="H231" s="153">
        <f>G231-G229</f>
        <v>0</v>
      </c>
      <c r="I231" s="218"/>
      <c r="J231" s="1066"/>
      <c r="K231" s="218">
        <f>J231-J229</f>
        <v>0</v>
      </c>
    </row>
    <row r="232" spans="1:11" x14ac:dyDescent="0.2">
      <c r="A232" s="217"/>
      <c r="B232" s="222" t="s">
        <v>89</v>
      </c>
      <c r="C232" s="1063"/>
      <c r="D232" s="1064">
        <f t="shared" ref="D232:D242" si="56">C232-C231</f>
        <v>0</v>
      </c>
      <c r="E232" s="1063"/>
      <c r="F232" s="1065">
        <f t="shared" ref="F232:F242" si="57">E232-E231</f>
        <v>0</v>
      </c>
      <c r="G232" s="61"/>
      <c r="H232" s="153">
        <f t="shared" ref="H232:H242" si="58">G232-G231</f>
        <v>0</v>
      </c>
      <c r="I232" s="218"/>
      <c r="J232" s="1066"/>
      <c r="K232" s="218">
        <f t="shared" ref="K232:K242" si="59">J232-J231</f>
        <v>0</v>
      </c>
    </row>
    <row r="233" spans="1:11" x14ac:dyDescent="0.2">
      <c r="A233" s="217"/>
      <c r="B233" s="222" t="s">
        <v>90</v>
      </c>
      <c r="C233" s="1063"/>
      <c r="D233" s="1064">
        <f t="shared" si="56"/>
        <v>0</v>
      </c>
      <c r="E233" s="1063"/>
      <c r="F233" s="1065">
        <f t="shared" si="57"/>
        <v>0</v>
      </c>
      <c r="G233" s="61"/>
      <c r="H233" s="153">
        <f t="shared" si="58"/>
        <v>0</v>
      </c>
      <c r="I233" s="218"/>
      <c r="J233" s="1066"/>
      <c r="K233" s="218">
        <f t="shared" si="59"/>
        <v>0</v>
      </c>
    </row>
    <row r="234" spans="1:11" x14ac:dyDescent="0.2">
      <c r="A234" s="217"/>
      <c r="B234" s="222" t="s">
        <v>91</v>
      </c>
      <c r="C234" s="1063"/>
      <c r="D234" s="1064">
        <f t="shared" si="56"/>
        <v>0</v>
      </c>
      <c r="E234" s="1063"/>
      <c r="F234" s="1065">
        <f t="shared" si="57"/>
        <v>0</v>
      </c>
      <c r="G234" s="61"/>
      <c r="H234" s="153">
        <f t="shared" si="58"/>
        <v>0</v>
      </c>
      <c r="I234" s="218"/>
      <c r="J234" s="1066"/>
      <c r="K234" s="218">
        <f t="shared" si="59"/>
        <v>0</v>
      </c>
    </row>
    <row r="235" spans="1:11" x14ac:dyDescent="0.2">
      <c r="A235" s="217"/>
      <c r="B235" s="222" t="s">
        <v>92</v>
      </c>
      <c r="C235" s="1063"/>
      <c r="D235" s="1064">
        <f t="shared" si="56"/>
        <v>0</v>
      </c>
      <c r="E235" s="1063"/>
      <c r="F235" s="1065">
        <f t="shared" si="57"/>
        <v>0</v>
      </c>
      <c r="G235" s="61"/>
      <c r="H235" s="153">
        <f t="shared" si="58"/>
        <v>0</v>
      </c>
      <c r="I235" s="218"/>
      <c r="J235" s="1066"/>
      <c r="K235" s="218">
        <f t="shared" si="59"/>
        <v>0</v>
      </c>
    </row>
    <row r="236" spans="1:11" x14ac:dyDescent="0.2">
      <c r="A236" s="217"/>
      <c r="B236" s="222" t="s">
        <v>93</v>
      </c>
      <c r="C236" s="1063"/>
      <c r="D236" s="1064">
        <f t="shared" si="56"/>
        <v>0</v>
      </c>
      <c r="E236" s="1063"/>
      <c r="F236" s="1065">
        <f t="shared" si="57"/>
        <v>0</v>
      </c>
      <c r="G236" s="61"/>
      <c r="H236" s="153">
        <f t="shared" si="58"/>
        <v>0</v>
      </c>
      <c r="I236" s="218"/>
      <c r="J236" s="1066"/>
      <c r="K236" s="218">
        <f t="shared" si="59"/>
        <v>0</v>
      </c>
    </row>
    <row r="237" spans="1:11" x14ac:dyDescent="0.2">
      <c r="A237" s="217"/>
      <c r="B237" s="224" t="s">
        <v>94</v>
      </c>
      <c r="C237" s="1063"/>
      <c r="D237" s="1064">
        <f t="shared" si="56"/>
        <v>0</v>
      </c>
      <c r="E237" s="1063"/>
      <c r="F237" s="1065">
        <f t="shared" si="57"/>
        <v>0</v>
      </c>
      <c r="G237" s="61"/>
      <c r="H237" s="153">
        <f t="shared" si="58"/>
        <v>0</v>
      </c>
      <c r="I237" s="218"/>
      <c r="J237" s="1066"/>
      <c r="K237" s="218">
        <f t="shared" si="59"/>
        <v>0</v>
      </c>
    </row>
    <row r="238" spans="1:11" x14ac:dyDescent="0.2">
      <c r="A238" s="217"/>
      <c r="B238" s="224" t="s">
        <v>95</v>
      </c>
      <c r="C238" s="1063"/>
      <c r="D238" s="1064">
        <f t="shared" si="56"/>
        <v>0</v>
      </c>
      <c r="E238" s="1063"/>
      <c r="F238" s="1065">
        <f t="shared" si="57"/>
        <v>0</v>
      </c>
      <c r="G238" s="61"/>
      <c r="H238" s="153">
        <f t="shared" si="58"/>
        <v>0</v>
      </c>
      <c r="I238" s="218"/>
      <c r="J238" s="1066"/>
      <c r="K238" s="218">
        <f t="shared" si="59"/>
        <v>0</v>
      </c>
    </row>
    <row r="239" spans="1:11" x14ac:dyDescent="0.2">
      <c r="A239" s="217"/>
      <c r="B239" s="224" t="s">
        <v>96</v>
      </c>
      <c r="C239" s="1063"/>
      <c r="D239" s="1064">
        <f t="shared" si="56"/>
        <v>0</v>
      </c>
      <c r="E239" s="1063"/>
      <c r="F239" s="1065">
        <f t="shared" si="57"/>
        <v>0</v>
      </c>
      <c r="G239" s="61"/>
      <c r="H239" s="153">
        <f t="shared" si="58"/>
        <v>0</v>
      </c>
      <c r="I239" s="218"/>
      <c r="J239" s="1066"/>
      <c r="K239" s="218">
        <f t="shared" si="59"/>
        <v>0</v>
      </c>
    </row>
    <row r="240" spans="1:11" x14ac:dyDescent="0.2">
      <c r="A240" s="61"/>
      <c r="B240" s="224" t="s">
        <v>97</v>
      </c>
      <c r="C240" s="1063"/>
      <c r="D240" s="1064">
        <f t="shared" si="56"/>
        <v>0</v>
      </c>
      <c r="E240" s="1063"/>
      <c r="F240" s="1065">
        <f t="shared" si="57"/>
        <v>0</v>
      </c>
      <c r="G240" s="61"/>
      <c r="H240" s="153">
        <f t="shared" si="58"/>
        <v>0</v>
      </c>
      <c r="I240" s="218"/>
      <c r="J240" s="1066"/>
      <c r="K240" s="218">
        <f t="shared" si="59"/>
        <v>0</v>
      </c>
    </row>
    <row r="241" spans="1:11" x14ac:dyDescent="0.2">
      <c r="A241" s="61"/>
      <c r="B241" s="222" t="s">
        <v>98</v>
      </c>
      <c r="C241" s="1063"/>
      <c r="D241" s="1064">
        <f t="shared" si="56"/>
        <v>0</v>
      </c>
      <c r="E241" s="1063"/>
      <c r="F241" s="1065">
        <f t="shared" si="57"/>
        <v>0</v>
      </c>
      <c r="G241" s="61"/>
      <c r="H241" s="153">
        <f t="shared" si="58"/>
        <v>0</v>
      </c>
      <c r="I241" s="218"/>
      <c r="J241" s="1066"/>
      <c r="K241" s="218">
        <f t="shared" si="59"/>
        <v>0</v>
      </c>
    </row>
    <row r="242" spans="1:11" x14ac:dyDescent="0.2">
      <c r="A242" s="61"/>
      <c r="B242" s="222" t="s">
        <v>99</v>
      </c>
      <c r="C242" s="1063"/>
      <c r="D242" s="1064">
        <f t="shared" si="56"/>
        <v>0</v>
      </c>
      <c r="E242" s="1063"/>
      <c r="F242" s="1065">
        <f t="shared" si="57"/>
        <v>0</v>
      </c>
      <c r="G242" s="61"/>
      <c r="H242" s="153">
        <f t="shared" si="58"/>
        <v>0</v>
      </c>
      <c r="I242" s="218"/>
      <c r="J242" s="1066"/>
      <c r="K242" s="218">
        <f t="shared" si="59"/>
        <v>0</v>
      </c>
    </row>
    <row r="243" spans="1:11" x14ac:dyDescent="0.2">
      <c r="A243" s="152">
        <v>2019</v>
      </c>
      <c r="B243" s="155"/>
      <c r="C243" s="147"/>
      <c r="D243" s="696">
        <f>SUM(D231:D242)</f>
        <v>0</v>
      </c>
      <c r="E243" s="150"/>
      <c r="F243" s="695">
        <f>SUM(F231:F242)</f>
        <v>0</v>
      </c>
      <c r="G243" s="157" t="s">
        <v>70</v>
      </c>
      <c r="H243" s="221">
        <f>SUM(H231:H242)</f>
        <v>0</v>
      </c>
      <c r="I243" s="229"/>
      <c r="J243" s="229"/>
      <c r="K243" s="62">
        <f>SUM(K231:K242)</f>
        <v>0</v>
      </c>
    </row>
  </sheetData>
  <phoneticPr fontId="0" type="noConversion"/>
  <pageMargins left="0.7" right="0.7" top="0.75" bottom="0.75" header="0.3" footer="0.3"/>
  <pageSetup paperSize="9" scale="16" fitToWidth="0" orientation="landscape" r:id="rId1"/>
  <headerFooter alignWithMargins="0"/>
  <colBreaks count="1" manualBreakCount="1">
    <brk id="11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49"/>
  <sheetViews>
    <sheetView zoomScale="128" zoomScaleNormal="128" workbookViewId="0">
      <pane ySplit="4" topLeftCell="A199" activePane="bottomLeft" state="frozen"/>
      <selection pane="bottomLeft" activeCell="A217" sqref="A217"/>
    </sheetView>
  </sheetViews>
  <sheetFormatPr baseColWidth="10" defaultRowHeight="12.75" x14ac:dyDescent="0.2"/>
  <cols>
    <col min="1" max="1" width="10.28515625" customWidth="1"/>
    <col min="2" max="2" width="10.42578125" customWidth="1"/>
    <col min="3" max="3" width="6.5703125" customWidth="1"/>
    <col min="4" max="4" width="7" customWidth="1"/>
    <col min="5" max="5" width="9" style="130" customWidth="1"/>
    <col min="6" max="6" width="9.28515625" style="130" customWidth="1"/>
    <col min="7" max="8" width="7.85546875" customWidth="1"/>
    <col min="9" max="10" width="9" style="48" customWidth="1"/>
    <col min="11" max="11" width="12.42578125" style="48" customWidth="1"/>
    <col min="12" max="12" width="9.7109375" customWidth="1"/>
    <col min="13" max="13" width="10.7109375" customWidth="1"/>
    <col min="14" max="14" width="10.42578125" customWidth="1"/>
    <col min="15" max="15" width="10.85546875" customWidth="1"/>
    <col min="16" max="16" width="8.85546875" customWidth="1"/>
    <col min="17" max="17" width="7.140625" customWidth="1"/>
    <col min="18" max="18" width="7.28515625" customWidth="1"/>
    <col min="19" max="19" width="8" customWidth="1"/>
    <col min="20" max="20" width="8.140625" customWidth="1"/>
    <col min="21" max="21" width="8.7109375" customWidth="1"/>
    <col min="22" max="22" width="8.28515625" customWidth="1"/>
  </cols>
  <sheetData>
    <row r="1" spans="1:22" ht="24.75" customHeight="1" thickBot="1" x14ac:dyDescent="0.25">
      <c r="A1" s="1279" t="s">
        <v>67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1"/>
    </row>
    <row r="2" spans="1:22" x14ac:dyDescent="0.2">
      <c r="A2" s="64"/>
      <c r="B2" s="326" t="s">
        <v>61</v>
      </c>
      <c r="C2" s="327" t="s">
        <v>68</v>
      </c>
      <c r="D2" s="327" t="s">
        <v>68</v>
      </c>
      <c r="E2" s="328" t="s">
        <v>102</v>
      </c>
      <c r="F2" s="336" t="s">
        <v>182</v>
      </c>
      <c r="G2" s="1285" t="s">
        <v>7</v>
      </c>
      <c r="H2" s="1286"/>
      <c r="I2" s="323" t="s">
        <v>102</v>
      </c>
      <c r="J2" s="340" t="s">
        <v>102</v>
      </c>
      <c r="K2" s="340" t="s">
        <v>182</v>
      </c>
      <c r="L2" s="183" t="s">
        <v>107</v>
      </c>
      <c r="M2" s="183" t="s">
        <v>108</v>
      </c>
      <c r="N2" s="331" t="s">
        <v>14</v>
      </c>
      <c r="O2" s="442" t="s">
        <v>14</v>
      </c>
      <c r="P2" s="1287" t="s">
        <v>69</v>
      </c>
      <c r="Q2" s="1288"/>
      <c r="R2" s="1288"/>
      <c r="S2" s="1288"/>
      <c r="T2" s="1288"/>
      <c r="U2" s="1288"/>
      <c r="V2" s="333" t="s">
        <v>68</v>
      </c>
    </row>
    <row r="3" spans="1:22" x14ac:dyDescent="0.2">
      <c r="A3" s="64"/>
      <c r="B3" s="326" t="s">
        <v>104</v>
      </c>
      <c r="C3" s="178" t="s">
        <v>70</v>
      </c>
      <c r="D3" s="327" t="s">
        <v>70</v>
      </c>
      <c r="E3" s="327" t="s">
        <v>103</v>
      </c>
      <c r="F3" s="337" t="s">
        <v>61</v>
      </c>
      <c r="G3" s="324" t="s">
        <v>70</v>
      </c>
      <c r="H3" s="324" t="s">
        <v>19</v>
      </c>
      <c r="I3" s="324" t="s">
        <v>103</v>
      </c>
      <c r="J3" s="341" t="s">
        <v>103</v>
      </c>
      <c r="K3" s="341" t="s">
        <v>61</v>
      </c>
      <c r="L3" s="183" t="s">
        <v>71</v>
      </c>
      <c r="M3" s="183" t="s">
        <v>103</v>
      </c>
      <c r="N3" s="331" t="s">
        <v>134</v>
      </c>
      <c r="O3" s="331" t="s">
        <v>252</v>
      </c>
      <c r="P3" s="180"/>
      <c r="Q3" s="1287" t="s">
        <v>72</v>
      </c>
      <c r="R3" s="1288"/>
      <c r="S3" s="1288"/>
      <c r="T3" s="1288"/>
      <c r="U3" s="1288"/>
      <c r="V3" s="333" t="s">
        <v>421</v>
      </c>
    </row>
    <row r="4" spans="1:22" x14ac:dyDescent="0.2">
      <c r="A4" s="64"/>
      <c r="B4" s="326" t="s">
        <v>87</v>
      </c>
      <c r="C4" s="179"/>
      <c r="D4" s="329"/>
      <c r="E4" s="329" t="s">
        <v>70</v>
      </c>
      <c r="F4" s="338" t="s">
        <v>183</v>
      </c>
      <c r="G4" s="181"/>
      <c r="H4" s="181"/>
      <c r="I4" s="325" t="s">
        <v>70</v>
      </c>
      <c r="J4" s="342" t="s">
        <v>250</v>
      </c>
      <c r="K4" s="342" t="s">
        <v>183</v>
      </c>
      <c r="L4" s="330"/>
      <c r="M4" s="330" t="s">
        <v>134</v>
      </c>
      <c r="N4" s="332"/>
      <c r="O4" s="332" t="s">
        <v>134</v>
      </c>
      <c r="P4" s="66" t="s">
        <v>73</v>
      </c>
      <c r="Q4" s="66" t="s">
        <v>74</v>
      </c>
      <c r="R4" s="66" t="s">
        <v>75</v>
      </c>
      <c r="S4" s="182" t="s">
        <v>76</v>
      </c>
      <c r="T4" s="182" t="s">
        <v>77</v>
      </c>
      <c r="U4" s="182" t="s">
        <v>78</v>
      </c>
      <c r="V4" s="822" t="s">
        <v>422</v>
      </c>
    </row>
    <row r="5" spans="1:22" x14ac:dyDescent="0.2">
      <c r="A5" s="4">
        <v>37165</v>
      </c>
      <c r="B5" s="9"/>
      <c r="C5" s="9"/>
      <c r="D5" s="136">
        <v>4594</v>
      </c>
      <c r="E5" s="9"/>
      <c r="F5" s="9"/>
      <c r="G5" s="1"/>
      <c r="H5" s="9"/>
      <c r="I5" s="9"/>
      <c r="J5" s="9"/>
      <c r="K5" s="9"/>
      <c r="L5" s="9"/>
      <c r="M5" s="9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4">
        <v>37196</v>
      </c>
      <c r="B6" s="9"/>
      <c r="C6" s="9"/>
      <c r="D6" s="136">
        <v>4704</v>
      </c>
      <c r="E6" s="9"/>
      <c r="F6" s="9"/>
      <c r="G6" s="1"/>
      <c r="H6" s="9"/>
      <c r="I6" s="9"/>
      <c r="J6" s="9"/>
      <c r="K6" s="9"/>
      <c r="L6" s="9"/>
      <c r="M6" s="9"/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4">
        <v>37226</v>
      </c>
      <c r="B7" s="9"/>
      <c r="C7" s="9"/>
      <c r="D7" s="136">
        <v>4770</v>
      </c>
      <c r="E7" s="9"/>
      <c r="F7" s="9"/>
      <c r="G7" s="1"/>
      <c r="H7" s="9"/>
      <c r="I7" s="9"/>
      <c r="J7" s="9"/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4">
        <v>37257</v>
      </c>
      <c r="B8" s="1"/>
      <c r="C8" s="135">
        <v>1947</v>
      </c>
      <c r="D8" s="136">
        <v>4797</v>
      </c>
      <c r="E8" s="9"/>
      <c r="F8" s="9"/>
      <c r="G8" s="1"/>
      <c r="H8" s="9"/>
      <c r="I8" s="9"/>
      <c r="J8" s="9"/>
      <c r="K8" s="9"/>
      <c r="L8" s="135">
        <v>4593</v>
      </c>
      <c r="M8" s="135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4">
        <v>37288</v>
      </c>
      <c r="B9" s="1"/>
      <c r="C9" s="135">
        <v>1989</v>
      </c>
      <c r="D9" s="136">
        <v>4839</v>
      </c>
      <c r="E9" s="9"/>
      <c r="F9" s="9"/>
      <c r="G9" s="1"/>
      <c r="H9" s="9"/>
      <c r="I9" s="9"/>
      <c r="J9" s="9"/>
      <c r="K9" s="9"/>
      <c r="L9" s="135">
        <v>4720</v>
      </c>
      <c r="M9" s="135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4">
        <v>37316</v>
      </c>
      <c r="B10" s="1"/>
      <c r="C10" s="135">
        <v>2052</v>
      </c>
      <c r="D10" s="136">
        <v>4879</v>
      </c>
      <c r="E10" s="9"/>
      <c r="F10" s="9"/>
      <c r="G10" s="1"/>
      <c r="H10" s="9"/>
      <c r="I10" s="9"/>
      <c r="J10" s="9"/>
      <c r="K10" s="9"/>
      <c r="L10" s="135">
        <v>4850</v>
      </c>
      <c r="M10" s="135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4">
        <v>37347</v>
      </c>
      <c r="B11" s="1"/>
      <c r="C11" s="135">
        <v>2087</v>
      </c>
      <c r="D11" s="136">
        <v>4906</v>
      </c>
      <c r="E11" s="9"/>
      <c r="F11" s="9"/>
      <c r="G11" s="1"/>
      <c r="H11" s="9"/>
      <c r="I11" s="9"/>
      <c r="J11" s="9"/>
      <c r="K11" s="9"/>
      <c r="L11" s="135">
        <v>4963</v>
      </c>
      <c r="M11" s="135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4">
        <v>37377</v>
      </c>
      <c r="B12" s="1"/>
      <c r="C12" s="135">
        <v>2133</v>
      </c>
      <c r="D12" s="136">
        <v>4946</v>
      </c>
      <c r="E12" s="9"/>
      <c r="F12" s="9"/>
      <c r="G12" s="1"/>
      <c r="H12" s="9"/>
      <c r="I12" s="9"/>
      <c r="J12" s="9"/>
      <c r="K12" s="9"/>
      <c r="L12" s="135">
        <v>5076</v>
      </c>
      <c r="M12" s="135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4">
        <v>37408</v>
      </c>
      <c r="B13" s="1"/>
      <c r="C13" s="135">
        <v>2160</v>
      </c>
      <c r="D13" s="136">
        <v>4985</v>
      </c>
      <c r="E13" s="9"/>
      <c r="F13" s="9"/>
      <c r="G13" s="1"/>
      <c r="H13" s="9"/>
      <c r="I13" s="9"/>
      <c r="J13" s="9"/>
      <c r="K13" s="9"/>
      <c r="L13" s="135">
        <v>5169</v>
      </c>
      <c r="M13" s="135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4">
        <v>37438</v>
      </c>
      <c r="B14" s="1"/>
      <c r="C14" s="135">
        <v>2194</v>
      </c>
      <c r="D14" s="136">
        <v>5021</v>
      </c>
      <c r="E14" s="9"/>
      <c r="F14" s="9"/>
      <c r="G14" s="1"/>
      <c r="H14" s="9"/>
      <c r="I14" s="9"/>
      <c r="J14" s="9"/>
      <c r="K14" s="9"/>
      <c r="L14" s="135">
        <v>5210</v>
      </c>
      <c r="M14" s="135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4">
        <v>37469</v>
      </c>
      <c r="B15" s="1"/>
      <c r="C15" s="135">
        <v>2221</v>
      </c>
      <c r="D15" s="136">
        <v>5066</v>
      </c>
      <c r="E15" s="9"/>
      <c r="F15" s="9"/>
      <c r="G15" s="1"/>
      <c r="H15" s="9"/>
      <c r="I15" s="9"/>
      <c r="J15" s="9"/>
      <c r="K15" s="9"/>
      <c r="L15" s="135">
        <v>5279</v>
      </c>
      <c r="M15" s="135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4">
        <v>37500</v>
      </c>
      <c r="B16" s="1"/>
      <c r="C16" s="135">
        <v>2239</v>
      </c>
      <c r="D16" s="136">
        <v>5076</v>
      </c>
      <c r="E16" s="9"/>
      <c r="F16" s="9"/>
      <c r="G16" s="1"/>
      <c r="H16" s="9"/>
      <c r="I16" s="9"/>
      <c r="J16" s="9"/>
      <c r="K16" s="9"/>
      <c r="L16" s="135">
        <v>5303</v>
      </c>
      <c r="M16" s="135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4">
        <v>37530</v>
      </c>
      <c r="B17" s="1"/>
      <c r="C17" s="135">
        <v>2271</v>
      </c>
      <c r="D17" s="136">
        <v>5106</v>
      </c>
      <c r="E17" s="9"/>
      <c r="F17" s="9"/>
      <c r="G17" s="1"/>
      <c r="H17" s="9"/>
      <c r="I17" s="9"/>
      <c r="J17" s="9"/>
      <c r="K17" s="9"/>
      <c r="L17" s="135">
        <v>5421</v>
      </c>
      <c r="M17" s="135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4">
        <v>37561</v>
      </c>
      <c r="B18" s="1"/>
      <c r="C18" s="135">
        <v>2292</v>
      </c>
      <c r="D18" s="136">
        <v>5165</v>
      </c>
      <c r="E18" s="9"/>
      <c r="F18" s="9"/>
      <c r="G18" s="1"/>
      <c r="H18" s="9"/>
      <c r="I18" s="9"/>
      <c r="J18" s="9"/>
      <c r="K18" s="9"/>
      <c r="L18" s="135">
        <v>5557</v>
      </c>
      <c r="M18" s="135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4">
        <v>37591</v>
      </c>
      <c r="B19" s="1"/>
      <c r="C19" s="135">
        <v>2310</v>
      </c>
      <c r="D19" s="136">
        <v>5205</v>
      </c>
      <c r="E19" s="9"/>
      <c r="F19" s="9"/>
      <c r="G19" s="1"/>
      <c r="H19" s="9"/>
      <c r="I19" s="12"/>
      <c r="J19" s="12"/>
      <c r="K19" s="12"/>
      <c r="L19" s="135">
        <v>5686</v>
      </c>
      <c r="M19" s="135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4">
        <v>37622</v>
      </c>
      <c r="B20" s="1"/>
      <c r="C20" s="135">
        <v>2332</v>
      </c>
      <c r="D20" s="136">
        <v>5236</v>
      </c>
      <c r="E20" s="9"/>
      <c r="F20" s="9"/>
      <c r="G20" s="1"/>
      <c r="H20" s="9"/>
      <c r="I20" s="9"/>
      <c r="J20" s="9"/>
      <c r="K20" s="9"/>
      <c r="L20" s="135">
        <v>5828</v>
      </c>
      <c r="M20" s="207"/>
      <c r="N20" s="19">
        <v>1265</v>
      </c>
      <c r="O20" s="19"/>
      <c r="P20" s="1"/>
      <c r="Q20" s="1"/>
      <c r="R20" s="1"/>
      <c r="S20" s="1"/>
      <c r="T20" s="1"/>
      <c r="U20" s="1"/>
      <c r="V20" s="1"/>
    </row>
    <row r="21" spans="1:22" x14ac:dyDescent="0.2">
      <c r="A21" s="4">
        <v>37653</v>
      </c>
      <c r="B21" s="1"/>
      <c r="C21" s="135">
        <v>2360</v>
      </c>
      <c r="D21" s="136">
        <v>5270</v>
      </c>
      <c r="E21" s="9"/>
      <c r="F21" s="9"/>
      <c r="G21" s="1"/>
      <c r="H21" s="9"/>
      <c r="I21" s="9"/>
      <c r="J21" s="9"/>
      <c r="K21" s="9"/>
      <c r="L21" s="135">
        <v>5995</v>
      </c>
      <c r="M21" s="207"/>
      <c r="N21" s="19">
        <v>1277</v>
      </c>
      <c r="O21" s="19"/>
      <c r="P21" s="1"/>
      <c r="Q21" s="1"/>
      <c r="R21" s="1"/>
      <c r="S21" s="1"/>
      <c r="T21" s="1"/>
      <c r="U21" s="1"/>
      <c r="V21" s="1"/>
    </row>
    <row r="22" spans="1:22" x14ac:dyDescent="0.2">
      <c r="A22" s="4">
        <v>37681</v>
      </c>
      <c r="B22" s="1"/>
      <c r="C22" s="135">
        <v>2384</v>
      </c>
      <c r="D22" s="136">
        <v>5306</v>
      </c>
      <c r="E22" s="9"/>
      <c r="F22" s="9"/>
      <c r="G22" s="1"/>
      <c r="H22" s="9"/>
      <c r="I22" s="9"/>
      <c r="J22" s="9"/>
      <c r="K22" s="9"/>
      <c r="L22" s="135">
        <v>6132</v>
      </c>
      <c r="M22" s="207"/>
      <c r="N22" s="19">
        <v>1352</v>
      </c>
      <c r="O22" s="19"/>
      <c r="P22" s="1"/>
      <c r="Q22" s="1"/>
      <c r="R22" s="1"/>
      <c r="S22" s="1"/>
      <c r="T22" s="1"/>
      <c r="U22" s="1"/>
      <c r="V22" s="1"/>
    </row>
    <row r="23" spans="1:22" x14ac:dyDescent="0.2">
      <c r="A23" s="4">
        <v>37712</v>
      </c>
      <c r="B23" s="1"/>
      <c r="C23" s="135">
        <v>2409</v>
      </c>
      <c r="D23" s="136">
        <v>5346</v>
      </c>
      <c r="E23" s="9"/>
      <c r="F23" s="9"/>
      <c r="G23" s="1"/>
      <c r="H23" s="9"/>
      <c r="I23" s="9"/>
      <c r="J23" s="9"/>
      <c r="K23" s="9"/>
      <c r="L23" s="135">
        <v>6245</v>
      </c>
      <c r="M23" s="207"/>
      <c r="N23" s="19">
        <v>1446</v>
      </c>
      <c r="O23" s="19"/>
      <c r="P23" s="1"/>
      <c r="Q23" s="1"/>
      <c r="R23" s="1"/>
      <c r="S23" s="1"/>
      <c r="T23" s="1"/>
      <c r="U23" s="1"/>
      <c r="V23" s="1"/>
    </row>
    <row r="24" spans="1:22" x14ac:dyDescent="0.2">
      <c r="A24" s="4">
        <v>37742</v>
      </c>
      <c r="B24" s="1"/>
      <c r="C24" s="135">
        <v>2429</v>
      </c>
      <c r="D24" s="136">
        <v>5395</v>
      </c>
      <c r="E24" s="9"/>
      <c r="F24" s="9"/>
      <c r="G24" s="1"/>
      <c r="H24" s="9"/>
      <c r="I24" s="9"/>
      <c r="J24" s="9"/>
      <c r="K24" s="9"/>
      <c r="L24" s="135">
        <v>6327</v>
      </c>
      <c r="M24" s="207"/>
      <c r="N24" s="19">
        <v>1573</v>
      </c>
      <c r="O24" s="19"/>
      <c r="P24" s="1"/>
      <c r="Q24" s="1"/>
      <c r="R24" s="1"/>
      <c r="S24" s="1"/>
      <c r="T24" s="1"/>
      <c r="U24" s="1"/>
      <c r="V24" s="1"/>
    </row>
    <row r="25" spans="1:22" x14ac:dyDescent="0.2">
      <c r="A25" s="4">
        <v>37773</v>
      </c>
      <c r="B25" s="1"/>
      <c r="C25" s="135">
        <v>2457</v>
      </c>
      <c r="D25" s="136">
        <v>5447</v>
      </c>
      <c r="E25" s="9"/>
      <c r="F25" s="9"/>
      <c r="G25" s="1"/>
      <c r="H25" s="9"/>
      <c r="I25" s="9"/>
      <c r="J25" s="9"/>
      <c r="K25" s="9"/>
      <c r="L25" s="135">
        <v>6414</v>
      </c>
      <c r="M25" s="207"/>
      <c r="N25" s="19">
        <v>1690</v>
      </c>
      <c r="O25" s="19"/>
      <c r="P25" s="1"/>
      <c r="Q25" s="1"/>
      <c r="R25" s="1"/>
      <c r="S25" s="1"/>
      <c r="T25" s="1"/>
      <c r="U25" s="1"/>
      <c r="V25" s="1"/>
    </row>
    <row r="26" spans="1:22" x14ac:dyDescent="0.2">
      <c r="A26" s="4">
        <v>37803</v>
      </c>
      <c r="B26" s="1"/>
      <c r="C26" s="135">
        <v>2478</v>
      </c>
      <c r="D26" s="136">
        <v>5473</v>
      </c>
      <c r="E26" s="9"/>
      <c r="F26" s="9"/>
      <c r="G26" s="1"/>
      <c r="H26" s="9"/>
      <c r="I26" s="9"/>
      <c r="J26" s="9"/>
      <c r="K26" s="9"/>
      <c r="L26" s="135">
        <v>6454</v>
      </c>
      <c r="M26" s="207"/>
      <c r="N26" s="13">
        <v>1822</v>
      </c>
      <c r="O26" s="13"/>
      <c r="P26" s="1"/>
      <c r="Q26" s="1"/>
      <c r="R26" s="1"/>
      <c r="S26" s="1"/>
      <c r="T26" s="1"/>
      <c r="U26" s="1"/>
      <c r="V26" s="1"/>
    </row>
    <row r="27" spans="1:22" x14ac:dyDescent="0.2">
      <c r="A27" s="4">
        <v>37834</v>
      </c>
      <c r="B27" s="1"/>
      <c r="C27" s="135">
        <v>2503</v>
      </c>
      <c r="D27" s="136">
        <v>5515</v>
      </c>
      <c r="E27" s="9"/>
      <c r="F27" s="9"/>
      <c r="G27" s="1"/>
      <c r="H27" s="9"/>
      <c r="I27" s="9"/>
      <c r="J27" s="9"/>
      <c r="K27" s="9"/>
      <c r="L27" s="135">
        <v>6520</v>
      </c>
      <c r="M27" s="207"/>
      <c r="N27" s="13">
        <v>1948</v>
      </c>
      <c r="O27" s="13"/>
      <c r="P27" s="1"/>
      <c r="Q27" s="1"/>
      <c r="R27" s="1"/>
      <c r="S27" s="1"/>
      <c r="T27" s="1"/>
      <c r="U27" s="1"/>
      <c r="V27" s="1"/>
    </row>
    <row r="28" spans="1:22" x14ac:dyDescent="0.2">
      <c r="A28" s="4">
        <v>37865</v>
      </c>
      <c r="B28" s="1"/>
      <c r="C28" s="135">
        <v>2521</v>
      </c>
      <c r="D28" s="136">
        <v>5535</v>
      </c>
      <c r="E28" s="9"/>
      <c r="F28" s="9"/>
      <c r="G28" s="1"/>
      <c r="H28" s="9"/>
      <c r="I28" s="9"/>
      <c r="J28" s="9"/>
      <c r="K28" s="9"/>
      <c r="L28" s="135">
        <v>6545</v>
      </c>
      <c r="M28" s="207"/>
      <c r="N28" s="13">
        <v>2083</v>
      </c>
      <c r="O28" s="13"/>
      <c r="P28" s="1"/>
      <c r="Q28" s="1"/>
      <c r="R28" s="1"/>
      <c r="S28" s="1"/>
      <c r="T28" s="1"/>
      <c r="U28" s="1"/>
      <c r="V28" s="1"/>
    </row>
    <row r="29" spans="1:22" x14ac:dyDescent="0.2">
      <c r="A29" s="4">
        <v>37895</v>
      </c>
      <c r="B29" s="1"/>
      <c r="C29" s="135">
        <v>2545</v>
      </c>
      <c r="D29" s="136">
        <v>5570</v>
      </c>
      <c r="E29" s="9"/>
      <c r="F29" s="9"/>
      <c r="G29" s="1"/>
      <c r="H29" s="9"/>
      <c r="I29" s="9"/>
      <c r="J29" s="9"/>
      <c r="K29" s="9"/>
      <c r="L29" s="135">
        <v>6635</v>
      </c>
      <c r="M29" s="207"/>
      <c r="N29" s="13">
        <v>2182</v>
      </c>
      <c r="O29" s="13"/>
      <c r="P29" s="1"/>
      <c r="Q29" s="1"/>
      <c r="R29" s="1"/>
      <c r="S29" s="1"/>
      <c r="T29" s="1"/>
      <c r="U29" s="1"/>
      <c r="V29" s="1"/>
    </row>
    <row r="30" spans="1:22" x14ac:dyDescent="0.2">
      <c r="A30" s="4">
        <v>37926</v>
      </c>
      <c r="B30" s="1"/>
      <c r="C30" s="135">
        <v>2571</v>
      </c>
      <c r="D30" s="136">
        <v>5607</v>
      </c>
      <c r="E30" s="9"/>
      <c r="F30" s="9"/>
      <c r="G30" s="1"/>
      <c r="H30" s="9"/>
      <c r="I30" s="11"/>
      <c r="J30" s="11"/>
      <c r="K30" s="11"/>
      <c r="L30" s="135">
        <v>6767</v>
      </c>
      <c r="M30" s="207"/>
      <c r="N30" s="13">
        <v>2247</v>
      </c>
      <c r="O30" s="13"/>
      <c r="P30" s="1"/>
      <c r="Q30" s="1"/>
      <c r="R30" s="1"/>
      <c r="S30" s="1"/>
      <c r="T30" s="1"/>
      <c r="U30" s="1"/>
      <c r="V30" s="1"/>
    </row>
    <row r="31" spans="1:22" x14ac:dyDescent="0.2">
      <c r="A31" s="4">
        <v>37956</v>
      </c>
      <c r="B31" s="1"/>
      <c r="C31" s="135">
        <v>2595</v>
      </c>
      <c r="D31" s="136">
        <v>5641</v>
      </c>
      <c r="E31" s="9"/>
      <c r="F31" s="9"/>
      <c r="G31" s="1"/>
      <c r="H31" s="9"/>
      <c r="I31" s="9"/>
      <c r="J31" s="9"/>
      <c r="K31" s="9"/>
      <c r="L31" s="135">
        <v>6917</v>
      </c>
      <c r="M31" s="207"/>
      <c r="N31" s="13">
        <v>2276</v>
      </c>
      <c r="O31" s="13"/>
      <c r="P31" s="1"/>
      <c r="Q31" s="1"/>
      <c r="R31" s="1"/>
      <c r="S31" s="1"/>
      <c r="T31" s="1"/>
      <c r="U31" s="1"/>
      <c r="V31" s="1"/>
    </row>
    <row r="32" spans="1:22" x14ac:dyDescent="0.2">
      <c r="A32" s="4">
        <v>37987</v>
      </c>
      <c r="B32" s="120"/>
      <c r="C32" s="67">
        <v>2618</v>
      </c>
      <c r="D32" s="1">
        <v>5682</v>
      </c>
      <c r="E32" s="129"/>
      <c r="F32" s="312"/>
      <c r="G32" s="1">
        <v>21575</v>
      </c>
      <c r="H32" s="13">
        <v>109.8</v>
      </c>
      <c r="I32" s="132"/>
      <c r="J32" s="339"/>
      <c r="K32" s="19"/>
      <c r="L32" s="1">
        <v>7043</v>
      </c>
      <c r="M32" s="1"/>
      <c r="N32" s="24">
        <v>2305</v>
      </c>
      <c r="O32" s="24"/>
      <c r="P32" s="24">
        <v>1270</v>
      </c>
      <c r="R32" s="24">
        <v>7155</v>
      </c>
      <c r="S32" s="24">
        <v>24091</v>
      </c>
      <c r="T32" s="24">
        <v>13835</v>
      </c>
      <c r="U32" s="24">
        <v>990</v>
      </c>
      <c r="V32" s="1"/>
    </row>
    <row r="33" spans="1:22" x14ac:dyDescent="0.2">
      <c r="A33" s="4">
        <v>38018</v>
      </c>
      <c r="B33" s="120" t="s">
        <v>88</v>
      </c>
      <c r="C33" s="67">
        <v>2639</v>
      </c>
      <c r="D33" s="1">
        <v>5730</v>
      </c>
      <c r="E33" s="129">
        <f>(D33-D32)+(C33-C32)</f>
        <v>69</v>
      </c>
      <c r="F33" s="312"/>
      <c r="G33" s="1">
        <v>31323</v>
      </c>
      <c r="H33" s="13">
        <v>185.64</v>
      </c>
      <c r="I33" s="132">
        <f>G33-G32</f>
        <v>9748</v>
      </c>
      <c r="J33" s="339"/>
      <c r="K33" s="19"/>
      <c r="L33" s="1">
        <v>7176</v>
      </c>
      <c r="M33" s="1">
        <f>(L33-L32)*30</f>
        <v>3990</v>
      </c>
      <c r="N33" s="1">
        <v>2342</v>
      </c>
      <c r="O33" s="1"/>
      <c r="P33" s="1">
        <v>2195</v>
      </c>
      <c r="Q33" s="1">
        <v>11945</v>
      </c>
      <c r="R33" s="1">
        <v>26648</v>
      </c>
      <c r="S33" s="1">
        <v>27838</v>
      </c>
      <c r="T33" s="1">
        <v>13835</v>
      </c>
      <c r="U33" s="1">
        <v>1478</v>
      </c>
      <c r="V33" s="1"/>
    </row>
    <row r="34" spans="1:22" x14ac:dyDescent="0.2">
      <c r="A34" s="4">
        <v>38047</v>
      </c>
      <c r="B34" s="120" t="s">
        <v>89</v>
      </c>
      <c r="C34" s="67">
        <v>2660</v>
      </c>
      <c r="D34" s="1">
        <v>5768</v>
      </c>
      <c r="E34" s="129">
        <f t="shared" ref="E34:E44" si="0">(D34-D33)+(C34-C33)</f>
        <v>59</v>
      </c>
      <c r="F34" s="312"/>
      <c r="G34" s="1">
        <v>39000</v>
      </c>
      <c r="H34" s="13">
        <v>242.65</v>
      </c>
      <c r="I34" s="132">
        <f t="shared" ref="I34:I44" si="1">G34-G33</f>
        <v>7677</v>
      </c>
      <c r="J34" s="339"/>
      <c r="K34" s="19"/>
      <c r="L34" s="1">
        <v>7288</v>
      </c>
      <c r="M34" s="1">
        <f t="shared" ref="M34:M44" si="2">(L34-L33)*30</f>
        <v>3360</v>
      </c>
      <c r="N34" s="1">
        <v>2374</v>
      </c>
      <c r="O34" s="1"/>
      <c r="P34" s="1">
        <v>2761</v>
      </c>
      <c r="Q34" s="1">
        <v>15526</v>
      </c>
      <c r="R34" s="1">
        <v>34621</v>
      </c>
      <c r="S34" s="1">
        <v>31236</v>
      </c>
      <c r="T34" s="1">
        <v>13838</v>
      </c>
      <c r="U34" s="1">
        <v>1890</v>
      </c>
      <c r="V34" s="1"/>
    </row>
    <row r="35" spans="1:22" x14ac:dyDescent="0.2">
      <c r="A35" s="4">
        <v>38078</v>
      </c>
      <c r="B35" s="120" t="s">
        <v>90</v>
      </c>
      <c r="C35" s="67">
        <v>2691</v>
      </c>
      <c r="D35" s="1">
        <v>5806</v>
      </c>
      <c r="E35" s="129">
        <f t="shared" si="0"/>
        <v>69</v>
      </c>
      <c r="F35" s="312"/>
      <c r="G35" s="1">
        <v>47165</v>
      </c>
      <c r="H35" s="13">
        <v>307.62</v>
      </c>
      <c r="I35" s="132">
        <f t="shared" si="1"/>
        <v>8165</v>
      </c>
      <c r="J35" s="339"/>
      <c r="K35" s="19"/>
      <c r="L35" s="1">
        <v>7414</v>
      </c>
      <c r="M35" s="1">
        <f t="shared" si="2"/>
        <v>3780</v>
      </c>
      <c r="N35" s="1">
        <v>2449</v>
      </c>
      <c r="O35" s="1"/>
      <c r="P35" s="1">
        <v>3495</v>
      </c>
      <c r="Q35" s="1">
        <v>19631</v>
      </c>
      <c r="R35" s="1">
        <v>43742</v>
      </c>
      <c r="S35" s="1">
        <v>35134</v>
      </c>
      <c r="T35" s="1">
        <v>13838</v>
      </c>
      <c r="U35" s="1">
        <v>2345</v>
      </c>
      <c r="V35" s="1"/>
    </row>
    <row r="36" spans="1:22" x14ac:dyDescent="0.2">
      <c r="A36" s="4">
        <v>38108</v>
      </c>
      <c r="B36" s="120" t="s">
        <v>91</v>
      </c>
      <c r="C36" s="67">
        <v>2706</v>
      </c>
      <c r="D36" s="1">
        <v>5837</v>
      </c>
      <c r="E36" s="129">
        <f t="shared" si="0"/>
        <v>46</v>
      </c>
      <c r="F36" s="312"/>
      <c r="G36" s="1">
        <v>50304</v>
      </c>
      <c r="H36" s="13">
        <v>328.24</v>
      </c>
      <c r="I36" s="132">
        <f t="shared" si="1"/>
        <v>3139</v>
      </c>
      <c r="J36" s="339"/>
      <c r="K36" s="19"/>
      <c r="L36" s="1">
        <v>7482</v>
      </c>
      <c r="M36" s="1">
        <f t="shared" si="2"/>
        <v>2040</v>
      </c>
      <c r="N36" s="1">
        <v>2574</v>
      </c>
      <c r="O36" s="1"/>
      <c r="P36" s="1">
        <v>4120</v>
      </c>
      <c r="Q36" s="1">
        <v>23159</v>
      </c>
      <c r="R36" s="1">
        <v>51577</v>
      </c>
      <c r="S36" s="1">
        <v>38478</v>
      </c>
      <c r="T36" s="1">
        <v>13842</v>
      </c>
      <c r="U36" s="1">
        <v>2592</v>
      </c>
      <c r="V36" s="1"/>
    </row>
    <row r="37" spans="1:22" x14ac:dyDescent="0.2">
      <c r="A37" s="4">
        <v>38139</v>
      </c>
      <c r="B37" s="120" t="s">
        <v>92</v>
      </c>
      <c r="C37" s="67">
        <v>2720</v>
      </c>
      <c r="D37" s="1">
        <v>5880</v>
      </c>
      <c r="E37" s="129">
        <f t="shared" si="0"/>
        <v>57</v>
      </c>
      <c r="F37" s="312"/>
      <c r="G37" s="1">
        <v>53660</v>
      </c>
      <c r="H37" s="13">
        <v>350.68</v>
      </c>
      <c r="I37" s="132">
        <f t="shared" si="1"/>
        <v>3356</v>
      </c>
      <c r="J37" s="339"/>
      <c r="K37" s="19"/>
      <c r="L37" s="1">
        <v>7566</v>
      </c>
      <c r="M37" s="1">
        <f t="shared" si="2"/>
        <v>2520</v>
      </c>
      <c r="N37" s="1">
        <v>2696</v>
      </c>
      <c r="O37" s="1"/>
      <c r="P37" s="1">
        <v>4769</v>
      </c>
      <c r="Q37" s="1">
        <v>26796</v>
      </c>
      <c r="R37" s="1">
        <v>59679</v>
      </c>
      <c r="S37" s="1">
        <v>41940</v>
      </c>
      <c r="T37" s="1">
        <v>13846</v>
      </c>
      <c r="U37" s="1">
        <v>2889</v>
      </c>
      <c r="V37" s="1"/>
    </row>
    <row r="38" spans="1:22" x14ac:dyDescent="0.2">
      <c r="A38" s="4">
        <v>38169</v>
      </c>
      <c r="B38" s="120" t="s">
        <v>93</v>
      </c>
      <c r="C38" s="67">
        <v>2732</v>
      </c>
      <c r="D38" s="1">
        <v>5920</v>
      </c>
      <c r="E38" s="129">
        <f t="shared" si="0"/>
        <v>52</v>
      </c>
      <c r="F38" s="312"/>
      <c r="G38" s="1">
        <v>55010</v>
      </c>
      <c r="H38" s="13">
        <v>358.59</v>
      </c>
      <c r="I38" s="132">
        <f t="shared" si="1"/>
        <v>1350</v>
      </c>
      <c r="J38" s="339"/>
      <c r="K38" s="19"/>
      <c r="L38" s="1">
        <v>7637</v>
      </c>
      <c r="M38" s="1">
        <f t="shared" si="2"/>
        <v>2130</v>
      </c>
      <c r="N38" s="1">
        <v>2813</v>
      </c>
      <c r="O38" s="1"/>
      <c r="P38" s="1">
        <v>5117</v>
      </c>
      <c r="Q38" s="1">
        <v>28751</v>
      </c>
      <c r="R38" s="1">
        <v>64021</v>
      </c>
      <c r="S38" s="1">
        <v>43796</v>
      </c>
      <c r="T38" s="1">
        <v>13858</v>
      </c>
      <c r="U38" s="1">
        <v>3062</v>
      </c>
      <c r="V38" s="1"/>
    </row>
    <row r="39" spans="1:22" x14ac:dyDescent="0.2">
      <c r="A39" s="4">
        <v>38200</v>
      </c>
      <c r="B39" s="121" t="s">
        <v>94</v>
      </c>
      <c r="C39" s="67">
        <v>2749</v>
      </c>
      <c r="D39" s="1">
        <v>5957</v>
      </c>
      <c r="E39" s="129">
        <f t="shared" si="0"/>
        <v>54</v>
      </c>
      <c r="F39" s="312"/>
      <c r="G39" s="1">
        <v>55716</v>
      </c>
      <c r="H39" s="13">
        <v>363.54</v>
      </c>
      <c r="I39" s="132">
        <f t="shared" si="1"/>
        <v>706</v>
      </c>
      <c r="J39" s="339"/>
      <c r="K39" s="19"/>
      <c r="L39" s="1">
        <v>7726</v>
      </c>
      <c r="M39" s="1">
        <f t="shared" si="2"/>
        <v>2670</v>
      </c>
      <c r="N39" s="1">
        <v>2941</v>
      </c>
      <c r="O39" s="1"/>
      <c r="P39" s="1">
        <v>5120</v>
      </c>
      <c r="Q39" s="1">
        <v>28765</v>
      </c>
      <c r="R39" s="1">
        <v>64053</v>
      </c>
      <c r="S39" s="1">
        <v>43810</v>
      </c>
      <c r="T39" s="1">
        <v>13879</v>
      </c>
      <c r="U39" s="1">
        <v>3200</v>
      </c>
      <c r="V39" s="1"/>
    </row>
    <row r="40" spans="1:22" x14ac:dyDescent="0.2">
      <c r="A40" s="4">
        <v>38231</v>
      </c>
      <c r="B40" s="121" t="s">
        <v>95</v>
      </c>
      <c r="C40" s="67">
        <v>2757</v>
      </c>
      <c r="D40" s="1">
        <v>5970</v>
      </c>
      <c r="E40" s="129">
        <f t="shared" si="0"/>
        <v>21</v>
      </c>
      <c r="F40" s="312"/>
      <c r="G40" s="1">
        <v>55936</v>
      </c>
      <c r="H40" s="13">
        <v>364.12</v>
      </c>
      <c r="I40" s="132">
        <f t="shared" si="1"/>
        <v>220</v>
      </c>
      <c r="J40" s="339"/>
      <c r="K40" s="19"/>
      <c r="L40" s="1">
        <v>7747</v>
      </c>
      <c r="M40" s="1">
        <f t="shared" si="2"/>
        <v>630</v>
      </c>
      <c r="N40" s="1">
        <v>3044</v>
      </c>
      <c r="O40" s="1"/>
      <c r="P40" s="1">
        <v>5120</v>
      </c>
      <c r="Q40" s="1">
        <v>28765</v>
      </c>
      <c r="R40" s="1">
        <v>64053</v>
      </c>
      <c r="S40" s="1">
        <v>43810</v>
      </c>
      <c r="T40" s="1">
        <v>13879</v>
      </c>
      <c r="U40" s="1">
        <v>3279</v>
      </c>
      <c r="V40" s="1"/>
    </row>
    <row r="41" spans="1:22" x14ac:dyDescent="0.2">
      <c r="A41" s="4">
        <v>38261</v>
      </c>
      <c r="B41" s="121" t="s">
        <v>96</v>
      </c>
      <c r="C41" s="67">
        <v>2774</v>
      </c>
      <c r="D41" s="1">
        <v>6001</v>
      </c>
      <c r="E41" s="129">
        <f t="shared" si="0"/>
        <v>48</v>
      </c>
      <c r="F41" s="312"/>
      <c r="G41" s="1">
        <v>57437</v>
      </c>
      <c r="H41" s="13">
        <v>375.44</v>
      </c>
      <c r="I41" s="132">
        <f t="shared" si="1"/>
        <v>1501</v>
      </c>
      <c r="J41" s="339"/>
      <c r="K41" s="19"/>
      <c r="L41" s="1">
        <v>94</v>
      </c>
      <c r="M41" s="1">
        <v>2820</v>
      </c>
      <c r="N41" s="1">
        <v>3145</v>
      </c>
      <c r="O41" s="1"/>
      <c r="P41" s="1">
        <v>5235</v>
      </c>
      <c r="Q41" s="1">
        <v>29413</v>
      </c>
      <c r="R41" s="1">
        <v>65462</v>
      </c>
      <c r="S41" s="1">
        <v>44466</v>
      </c>
      <c r="T41" s="1">
        <v>13915</v>
      </c>
      <c r="U41" s="1">
        <v>3469</v>
      </c>
      <c r="V41" s="1"/>
    </row>
    <row r="42" spans="1:22" x14ac:dyDescent="0.2">
      <c r="A42" s="4">
        <v>38292</v>
      </c>
      <c r="B42" s="121" t="s">
        <v>97</v>
      </c>
      <c r="C42" s="67">
        <v>2794</v>
      </c>
      <c r="D42" s="1">
        <v>6054</v>
      </c>
      <c r="E42" s="129">
        <f t="shared" si="0"/>
        <v>73</v>
      </c>
      <c r="F42" s="312"/>
      <c r="G42" s="1">
        <v>61212</v>
      </c>
      <c r="H42" s="13">
        <v>405.02</v>
      </c>
      <c r="I42" s="132">
        <f t="shared" si="1"/>
        <v>3775</v>
      </c>
      <c r="J42" s="339"/>
      <c r="K42" s="19"/>
      <c r="L42" s="1">
        <v>239</v>
      </c>
      <c r="M42" s="1">
        <f t="shared" si="2"/>
        <v>4350</v>
      </c>
      <c r="N42" s="1">
        <v>3200</v>
      </c>
      <c r="O42" s="1"/>
      <c r="P42" s="1">
        <v>5313</v>
      </c>
      <c r="Q42" s="1">
        <v>29851</v>
      </c>
      <c r="R42" s="1">
        <v>66428</v>
      </c>
      <c r="S42" s="1">
        <v>44842</v>
      </c>
      <c r="T42" s="1">
        <v>13934</v>
      </c>
      <c r="U42" s="1">
        <v>3755</v>
      </c>
      <c r="V42" s="1"/>
    </row>
    <row r="43" spans="1:22" x14ac:dyDescent="0.2">
      <c r="A43" s="4">
        <v>38322</v>
      </c>
      <c r="B43" s="120" t="s">
        <v>98</v>
      </c>
      <c r="C43" s="67">
        <v>2812</v>
      </c>
      <c r="D43" s="1">
        <v>6102</v>
      </c>
      <c r="E43" s="129">
        <f t="shared" si="0"/>
        <v>66</v>
      </c>
      <c r="F43" s="312"/>
      <c r="G43" s="1">
        <v>68200</v>
      </c>
      <c r="H43" s="13">
        <v>462.45</v>
      </c>
      <c r="I43" s="132">
        <f t="shared" si="1"/>
        <v>6988</v>
      </c>
      <c r="J43" s="339"/>
      <c r="K43" s="19"/>
      <c r="L43" s="1">
        <v>396</v>
      </c>
      <c r="M43" s="1">
        <f t="shared" si="2"/>
        <v>4710</v>
      </c>
      <c r="N43" s="1">
        <v>3225</v>
      </c>
      <c r="O43" s="1"/>
      <c r="P43" s="1">
        <v>5313</v>
      </c>
      <c r="Q43" s="1">
        <v>29851</v>
      </c>
      <c r="R43" s="1">
        <v>66428</v>
      </c>
      <c r="S43" s="1">
        <v>44842</v>
      </c>
      <c r="T43" s="1">
        <v>13955</v>
      </c>
      <c r="U43" s="1">
        <v>4217</v>
      </c>
      <c r="V43" s="1"/>
    </row>
    <row r="44" spans="1:22" x14ac:dyDescent="0.2">
      <c r="A44" s="4">
        <v>38353</v>
      </c>
      <c r="B44" s="120" t="s">
        <v>99</v>
      </c>
      <c r="C44" s="1">
        <v>2834</v>
      </c>
      <c r="D44" s="1">
        <v>6146</v>
      </c>
      <c r="E44" s="129">
        <f t="shared" si="0"/>
        <v>66</v>
      </c>
      <c r="F44" s="312"/>
      <c r="G44" s="1">
        <v>76908</v>
      </c>
      <c r="H44" s="13">
        <v>534.15</v>
      </c>
      <c r="I44" s="132">
        <f t="shared" si="1"/>
        <v>8708</v>
      </c>
      <c r="J44" s="339"/>
      <c r="K44" s="19"/>
      <c r="L44" s="1">
        <v>536</v>
      </c>
      <c r="M44" s="1">
        <f t="shared" si="2"/>
        <v>4200</v>
      </c>
      <c r="N44" s="1">
        <v>3239</v>
      </c>
      <c r="O44" s="1"/>
      <c r="P44" s="1">
        <v>5355</v>
      </c>
      <c r="Q44" s="1">
        <v>30087</v>
      </c>
      <c r="R44" s="1">
        <v>66952</v>
      </c>
      <c r="S44" s="1">
        <v>45468</v>
      </c>
      <c r="T44" s="1">
        <v>13977</v>
      </c>
      <c r="U44" s="1">
        <v>4766</v>
      </c>
      <c r="V44" s="1"/>
    </row>
    <row r="45" spans="1:22" x14ac:dyDescent="0.2">
      <c r="A45" s="127" t="s">
        <v>120</v>
      </c>
      <c r="B45" s="126" t="s">
        <v>61</v>
      </c>
      <c r="C45" s="128"/>
      <c r="D45" s="118"/>
      <c r="E45" s="119">
        <f>SUM(E33:E44)</f>
        <v>680</v>
      </c>
      <c r="F45" s="119"/>
      <c r="G45" s="37"/>
      <c r="H45" s="131"/>
      <c r="I45" s="133">
        <f>SUM(I32:I44)</f>
        <v>55333</v>
      </c>
      <c r="J45" s="440"/>
      <c r="K45" s="440"/>
      <c r="L45" s="443"/>
      <c r="M45" s="444">
        <f>SUM(M33:M44)</f>
        <v>37200</v>
      </c>
      <c r="N45" s="203"/>
      <c r="O45" s="203"/>
      <c r="P45" s="203"/>
      <c r="Q45" s="203"/>
      <c r="R45" s="203"/>
      <c r="S45" s="203"/>
      <c r="T45" s="203"/>
      <c r="U45" s="203"/>
      <c r="V45" s="203"/>
    </row>
    <row r="46" spans="1:22" x14ac:dyDescent="0.2">
      <c r="A46" s="4">
        <v>38384</v>
      </c>
      <c r="B46" s="120" t="s">
        <v>88</v>
      </c>
      <c r="C46" s="1">
        <v>2862</v>
      </c>
      <c r="D46" s="1">
        <v>6188</v>
      </c>
      <c r="E46" s="129">
        <f>(D46-D44)+(C46-C44)</f>
        <v>70</v>
      </c>
      <c r="F46" s="312"/>
      <c r="G46" s="1">
        <v>85560</v>
      </c>
      <c r="H46" s="13">
        <v>602.35</v>
      </c>
      <c r="I46" s="132">
        <f>G46-G44</f>
        <v>8652</v>
      </c>
      <c r="J46" s="339"/>
      <c r="K46" s="339"/>
      <c r="L46" s="1">
        <v>663</v>
      </c>
      <c r="M46" s="1">
        <f>(L46-L44)*30</f>
        <v>3810</v>
      </c>
      <c r="N46" s="1">
        <v>3267</v>
      </c>
      <c r="O46" s="1"/>
      <c r="P46" s="1">
        <v>5925</v>
      </c>
      <c r="Q46" s="1">
        <v>33300</v>
      </c>
      <c r="R46" s="1">
        <v>74044</v>
      </c>
      <c r="S46" s="1">
        <v>48105</v>
      </c>
      <c r="T46" s="1">
        <v>13977</v>
      </c>
      <c r="U46" s="1">
        <v>5185</v>
      </c>
      <c r="V46" s="1"/>
    </row>
    <row r="47" spans="1:22" x14ac:dyDescent="0.2">
      <c r="A47" s="4">
        <v>38412</v>
      </c>
      <c r="B47" s="120" t="s">
        <v>89</v>
      </c>
      <c r="C47" s="1">
        <v>13</v>
      </c>
      <c r="D47" s="1">
        <v>56</v>
      </c>
      <c r="E47" s="129">
        <f>SUM(C47:D47)</f>
        <v>69</v>
      </c>
      <c r="F47" s="312"/>
      <c r="G47" s="1">
        <v>95017</v>
      </c>
      <c r="H47" s="13">
        <v>676.77</v>
      </c>
      <c r="I47" s="132">
        <f t="shared" ref="I47:I57" si="3">G47-G46</f>
        <v>9457</v>
      </c>
      <c r="J47" s="339"/>
      <c r="K47" s="339"/>
      <c r="L47" s="1">
        <v>786</v>
      </c>
      <c r="M47" s="1">
        <f t="shared" ref="M47:M57" si="4">(L47-L46)*30</f>
        <v>3690</v>
      </c>
      <c r="N47" s="1">
        <v>3312</v>
      </c>
      <c r="O47" s="1"/>
      <c r="P47" s="1">
        <v>6590</v>
      </c>
      <c r="Q47" s="1">
        <v>37062</v>
      </c>
      <c r="R47" s="1">
        <v>82288</v>
      </c>
      <c r="S47" s="1">
        <v>51644</v>
      </c>
      <c r="T47" s="1">
        <v>13978</v>
      </c>
      <c r="U47" s="1">
        <v>5664</v>
      </c>
      <c r="V47" s="1"/>
    </row>
    <row r="48" spans="1:22" x14ac:dyDescent="0.2">
      <c r="A48" s="4">
        <v>38443</v>
      </c>
      <c r="B48" s="120" t="s">
        <v>90</v>
      </c>
      <c r="C48" s="1">
        <v>24</v>
      </c>
      <c r="D48" s="1">
        <v>126</v>
      </c>
      <c r="E48" s="129">
        <f t="shared" ref="E48:E78" si="5">(D48-D47)+(C48-C47)</f>
        <v>81</v>
      </c>
      <c r="F48" s="312"/>
      <c r="G48" s="1">
        <v>102766</v>
      </c>
      <c r="H48" s="13">
        <v>735.12</v>
      </c>
      <c r="I48" s="132">
        <f t="shared" si="3"/>
        <v>7749</v>
      </c>
      <c r="J48" s="339"/>
      <c r="K48" s="339"/>
      <c r="L48" s="1">
        <v>893</v>
      </c>
      <c r="M48" s="1">
        <f t="shared" si="4"/>
        <v>3210</v>
      </c>
      <c r="N48" s="1">
        <v>3404</v>
      </c>
      <c r="O48" s="1"/>
      <c r="P48" s="1">
        <v>7354</v>
      </c>
      <c r="Q48" s="1">
        <v>41383</v>
      </c>
      <c r="R48" s="1">
        <v>91756</v>
      </c>
      <c r="S48" s="1">
        <v>55718</v>
      </c>
      <c r="T48" s="1">
        <v>13978</v>
      </c>
      <c r="U48" s="1">
        <v>6100</v>
      </c>
      <c r="V48" s="1"/>
    </row>
    <row r="49" spans="1:22" x14ac:dyDescent="0.2">
      <c r="A49" s="4">
        <v>38473</v>
      </c>
      <c r="B49" s="120" t="s">
        <v>91</v>
      </c>
      <c r="C49" s="1">
        <v>39</v>
      </c>
      <c r="D49" s="1">
        <v>184</v>
      </c>
      <c r="E49" s="129">
        <f t="shared" si="5"/>
        <v>73</v>
      </c>
      <c r="F49" s="312"/>
      <c r="G49" s="1">
        <v>106463</v>
      </c>
      <c r="H49" s="13">
        <v>765.3</v>
      </c>
      <c r="I49" s="132">
        <f t="shared" si="3"/>
        <v>3697</v>
      </c>
      <c r="J49" s="339"/>
      <c r="K49" s="339"/>
      <c r="L49" s="1">
        <v>1032</v>
      </c>
      <c r="M49" s="1">
        <f t="shared" si="4"/>
        <v>4170</v>
      </c>
      <c r="N49" s="1">
        <v>3511</v>
      </c>
      <c r="O49" s="1"/>
      <c r="P49" s="1">
        <v>7375</v>
      </c>
      <c r="Q49" s="1">
        <v>41500</v>
      </c>
      <c r="R49" s="1">
        <v>92023</v>
      </c>
      <c r="S49" s="1">
        <v>55833</v>
      </c>
      <c r="T49" s="1">
        <v>13999</v>
      </c>
      <c r="U49" s="1">
        <v>6410</v>
      </c>
      <c r="V49" s="1"/>
    </row>
    <row r="50" spans="1:22" x14ac:dyDescent="0.2">
      <c r="A50" s="4">
        <v>38504</v>
      </c>
      <c r="B50" s="120" t="s">
        <v>92</v>
      </c>
      <c r="C50" s="1">
        <v>65</v>
      </c>
      <c r="D50" s="1">
        <v>205</v>
      </c>
      <c r="E50" s="129">
        <f t="shared" si="5"/>
        <v>47</v>
      </c>
      <c r="F50" s="312"/>
      <c r="G50" s="1">
        <v>108771</v>
      </c>
      <c r="H50" s="13">
        <v>783.33</v>
      </c>
      <c r="I50" s="132">
        <f t="shared" si="3"/>
        <v>2308</v>
      </c>
      <c r="J50" s="339"/>
      <c r="K50" s="339"/>
      <c r="L50" s="1">
        <v>1092</v>
      </c>
      <c r="M50" s="1">
        <f t="shared" si="4"/>
        <v>1800</v>
      </c>
      <c r="N50" s="1">
        <v>3623</v>
      </c>
      <c r="O50" s="1"/>
      <c r="P50" s="1">
        <v>7375</v>
      </c>
      <c r="Q50" s="1">
        <v>41500</v>
      </c>
      <c r="R50" s="1">
        <v>92023</v>
      </c>
      <c r="S50" s="1">
        <v>55833</v>
      </c>
      <c r="T50" s="1">
        <v>14019</v>
      </c>
      <c r="U50" s="1">
        <v>6628</v>
      </c>
      <c r="V50" s="1"/>
    </row>
    <row r="51" spans="1:22" x14ac:dyDescent="0.2">
      <c r="A51" s="4">
        <v>38534</v>
      </c>
      <c r="B51" s="120" t="s">
        <v>93</v>
      </c>
      <c r="C51" s="1">
        <v>82</v>
      </c>
      <c r="D51" s="1">
        <v>254</v>
      </c>
      <c r="E51" s="129">
        <f t="shared" si="5"/>
        <v>66</v>
      </c>
      <c r="F51" s="312"/>
      <c r="G51" s="1">
        <v>109881</v>
      </c>
      <c r="H51" s="13">
        <v>791.66</v>
      </c>
      <c r="I51" s="132">
        <f t="shared" si="3"/>
        <v>1110</v>
      </c>
      <c r="J51" s="339"/>
      <c r="K51" s="339"/>
      <c r="L51" s="1">
        <v>1179</v>
      </c>
      <c r="M51" s="1">
        <f t="shared" si="4"/>
        <v>2610</v>
      </c>
      <c r="N51" s="1">
        <v>3748</v>
      </c>
      <c r="O51" s="1"/>
      <c r="P51" s="1">
        <v>7375</v>
      </c>
      <c r="Q51" s="1">
        <v>41500</v>
      </c>
      <c r="R51" s="1">
        <v>92023</v>
      </c>
      <c r="S51" s="1">
        <v>55833</v>
      </c>
      <c r="T51" s="1">
        <v>14039</v>
      </c>
      <c r="U51" s="1">
        <v>6822</v>
      </c>
      <c r="V51" s="1"/>
    </row>
    <row r="52" spans="1:22" x14ac:dyDescent="0.2">
      <c r="A52" s="4">
        <v>38565</v>
      </c>
      <c r="B52" s="121" t="s">
        <v>94</v>
      </c>
      <c r="C52" s="1">
        <v>78</v>
      </c>
      <c r="D52" s="1">
        <v>284</v>
      </c>
      <c r="E52" s="129">
        <f t="shared" si="5"/>
        <v>26</v>
      </c>
      <c r="F52" s="312"/>
      <c r="G52" s="1">
        <v>110394</v>
      </c>
      <c r="H52" s="13">
        <v>794.96</v>
      </c>
      <c r="I52" s="132">
        <f t="shared" si="3"/>
        <v>513</v>
      </c>
      <c r="J52" s="339"/>
      <c r="K52" s="339"/>
      <c r="L52" s="1">
        <v>1269</v>
      </c>
      <c r="M52" s="1">
        <f t="shared" si="4"/>
        <v>2700</v>
      </c>
      <c r="N52" s="1">
        <v>3856</v>
      </c>
      <c r="O52" s="1"/>
      <c r="P52" s="1">
        <v>7375</v>
      </c>
      <c r="Q52" s="1">
        <v>41500</v>
      </c>
      <c r="R52" s="1">
        <v>92023</v>
      </c>
      <c r="S52" s="1">
        <v>55833</v>
      </c>
      <c r="T52" s="1">
        <v>14060</v>
      </c>
      <c r="U52" s="1">
        <v>6950</v>
      </c>
      <c r="V52" s="1"/>
    </row>
    <row r="53" spans="1:22" x14ac:dyDescent="0.2">
      <c r="A53" s="4">
        <v>38596</v>
      </c>
      <c r="B53" s="121" t="s">
        <v>95</v>
      </c>
      <c r="C53" s="1">
        <v>101</v>
      </c>
      <c r="D53" s="1">
        <v>304</v>
      </c>
      <c r="E53" s="129">
        <f t="shared" si="5"/>
        <v>43</v>
      </c>
      <c r="F53" s="312"/>
      <c r="G53" s="1">
        <v>111097</v>
      </c>
      <c r="H53" s="13">
        <v>799.85</v>
      </c>
      <c r="I53" s="132">
        <f t="shared" si="3"/>
        <v>703</v>
      </c>
      <c r="J53" s="339"/>
      <c r="K53" s="339"/>
      <c r="L53" s="1">
        <v>1296</v>
      </c>
      <c r="M53" s="1">
        <f t="shared" si="4"/>
        <v>810</v>
      </c>
      <c r="N53" s="1">
        <v>3964</v>
      </c>
      <c r="O53" s="1"/>
      <c r="P53" s="1">
        <v>7375</v>
      </c>
      <c r="Q53" s="1">
        <v>41500</v>
      </c>
      <c r="R53" s="1">
        <v>92023</v>
      </c>
      <c r="S53" s="1">
        <v>55833</v>
      </c>
      <c r="T53" s="1">
        <v>14082</v>
      </c>
      <c r="U53" s="1">
        <v>7108</v>
      </c>
      <c r="V53" s="1"/>
    </row>
    <row r="54" spans="1:22" x14ac:dyDescent="0.2">
      <c r="A54" s="4">
        <v>38626</v>
      </c>
      <c r="B54" s="121" t="s">
        <v>96</v>
      </c>
      <c r="C54" s="1">
        <v>119</v>
      </c>
      <c r="D54" s="1">
        <v>326</v>
      </c>
      <c r="E54" s="129">
        <f t="shared" si="5"/>
        <v>40</v>
      </c>
      <c r="F54" s="312"/>
      <c r="G54" s="1">
        <v>112495</v>
      </c>
      <c r="H54" s="13">
        <v>810.32</v>
      </c>
      <c r="I54" s="132">
        <f t="shared" si="3"/>
        <v>1398</v>
      </c>
      <c r="J54" s="339"/>
      <c r="K54" s="339"/>
      <c r="L54" s="1">
        <v>1382</v>
      </c>
      <c r="M54" s="1">
        <f t="shared" si="4"/>
        <v>2580</v>
      </c>
      <c r="N54" s="1">
        <v>4051</v>
      </c>
      <c r="O54" s="1"/>
      <c r="P54" s="1">
        <v>7375</v>
      </c>
      <c r="Q54" s="1">
        <v>41500</v>
      </c>
      <c r="R54" s="1">
        <v>92023</v>
      </c>
      <c r="S54" s="1">
        <v>55833</v>
      </c>
      <c r="T54" s="1">
        <v>14102</v>
      </c>
      <c r="U54" s="1">
        <v>7304</v>
      </c>
      <c r="V54" s="1"/>
    </row>
    <row r="55" spans="1:22" x14ac:dyDescent="0.2">
      <c r="A55" s="4">
        <v>38657</v>
      </c>
      <c r="B55" s="121" t="s">
        <v>97</v>
      </c>
      <c r="C55" s="1">
        <v>135</v>
      </c>
      <c r="D55" s="1">
        <v>357</v>
      </c>
      <c r="E55" s="129">
        <f t="shared" si="5"/>
        <v>47</v>
      </c>
      <c r="F55" s="312"/>
      <c r="G55" s="1">
        <v>116348</v>
      </c>
      <c r="H55" s="13">
        <v>841.83</v>
      </c>
      <c r="I55" s="132">
        <f t="shared" si="3"/>
        <v>3853</v>
      </c>
      <c r="J55" s="339"/>
      <c r="K55" s="339"/>
      <c r="L55" s="1">
        <v>1519</v>
      </c>
      <c r="M55" s="1">
        <f t="shared" si="4"/>
        <v>4110</v>
      </c>
      <c r="N55" s="1">
        <v>4130</v>
      </c>
      <c r="O55" s="1"/>
      <c r="P55" s="1">
        <v>7375</v>
      </c>
      <c r="Q55" s="1">
        <v>41500</v>
      </c>
      <c r="R55" s="1">
        <v>92023</v>
      </c>
      <c r="S55" s="1">
        <v>55932</v>
      </c>
      <c r="T55" s="1">
        <v>14125</v>
      </c>
      <c r="U55" s="1">
        <v>7692</v>
      </c>
      <c r="V55" s="1"/>
    </row>
    <row r="56" spans="1:22" x14ac:dyDescent="0.2">
      <c r="A56" s="4">
        <v>38687</v>
      </c>
      <c r="B56" s="120" t="s">
        <v>98</v>
      </c>
      <c r="C56" s="1">
        <v>147</v>
      </c>
      <c r="D56" s="1">
        <v>387</v>
      </c>
      <c r="E56" s="129">
        <f t="shared" si="5"/>
        <v>42</v>
      </c>
      <c r="F56" s="312"/>
      <c r="G56" s="1">
        <v>123772</v>
      </c>
      <c r="H56" s="13">
        <v>902.89</v>
      </c>
      <c r="I56" s="132">
        <f t="shared" si="3"/>
        <v>7424</v>
      </c>
      <c r="J56" s="339"/>
      <c r="K56" s="339"/>
      <c r="L56" s="1">
        <v>1674</v>
      </c>
      <c r="M56" s="1">
        <f t="shared" si="4"/>
        <v>4650</v>
      </c>
      <c r="N56" s="1">
        <v>4142</v>
      </c>
      <c r="O56" s="1"/>
      <c r="P56" s="1">
        <v>7394</v>
      </c>
      <c r="Q56" s="1">
        <v>41607</v>
      </c>
      <c r="R56" s="1">
        <v>92261</v>
      </c>
      <c r="S56" s="1">
        <v>55932</v>
      </c>
      <c r="T56" s="1">
        <v>14142</v>
      </c>
      <c r="U56" s="1">
        <v>8115</v>
      </c>
      <c r="V56" s="1"/>
    </row>
    <row r="57" spans="1:22" x14ac:dyDescent="0.2">
      <c r="A57" s="4">
        <v>38718</v>
      </c>
      <c r="B57" s="120" t="s">
        <v>99</v>
      </c>
      <c r="C57" s="1">
        <v>162</v>
      </c>
      <c r="D57" s="1">
        <v>412</v>
      </c>
      <c r="E57" s="129">
        <f t="shared" si="5"/>
        <v>40</v>
      </c>
      <c r="F57" s="312"/>
      <c r="G57" s="1">
        <v>133673</v>
      </c>
      <c r="H57" s="13">
        <v>984.98</v>
      </c>
      <c r="I57" s="132">
        <f t="shared" si="3"/>
        <v>9901</v>
      </c>
      <c r="J57" s="339"/>
      <c r="K57" s="339"/>
      <c r="L57" s="1">
        <v>1830</v>
      </c>
      <c r="M57" s="1">
        <f t="shared" si="4"/>
        <v>4680</v>
      </c>
      <c r="N57" s="1">
        <v>4157</v>
      </c>
      <c r="O57" s="1"/>
      <c r="P57" s="1">
        <v>7414</v>
      </c>
      <c r="Q57" s="1">
        <v>41719</v>
      </c>
      <c r="R57" s="1">
        <v>92503</v>
      </c>
      <c r="S57" s="1">
        <v>56037</v>
      </c>
      <c r="T57" s="1">
        <v>14163</v>
      </c>
      <c r="U57" s="1">
        <v>8660</v>
      </c>
      <c r="V57" s="1"/>
    </row>
    <row r="58" spans="1:22" x14ac:dyDescent="0.2">
      <c r="A58" s="127" t="s">
        <v>106</v>
      </c>
      <c r="B58" s="126" t="s">
        <v>61</v>
      </c>
      <c r="C58" s="128"/>
      <c r="D58" s="118"/>
      <c r="E58" s="119">
        <f>SUM(E46:E57)</f>
        <v>644</v>
      </c>
      <c r="F58" s="119"/>
      <c r="G58" s="37"/>
      <c r="H58" s="131"/>
      <c r="I58" s="133">
        <f>SUM(I46:I57)</f>
        <v>56765</v>
      </c>
      <c r="J58" s="440"/>
      <c r="K58" s="440"/>
      <c r="L58" s="443"/>
      <c r="M58" s="444">
        <f>SUM(M46:M57)</f>
        <v>38820</v>
      </c>
      <c r="N58" s="203"/>
      <c r="O58" s="203"/>
      <c r="P58" s="203"/>
      <c r="Q58" s="203"/>
      <c r="R58" s="203"/>
      <c r="S58" s="203"/>
      <c r="T58" s="203"/>
      <c r="U58" s="203"/>
      <c r="V58" s="203"/>
    </row>
    <row r="59" spans="1:22" x14ac:dyDescent="0.2">
      <c r="A59" s="4">
        <v>38749</v>
      </c>
      <c r="B59" s="120" t="s">
        <v>88</v>
      </c>
      <c r="C59" s="1">
        <v>176</v>
      </c>
      <c r="D59" s="1">
        <v>445</v>
      </c>
      <c r="E59" s="129">
        <f>(D59-D57)+(C59-C57)</f>
        <v>47</v>
      </c>
      <c r="F59" s="312"/>
      <c r="G59" s="1">
        <v>144500</v>
      </c>
      <c r="H59" s="13">
        <v>1076</v>
      </c>
      <c r="I59" s="132">
        <f>G59-G57</f>
        <v>10827</v>
      </c>
      <c r="J59" s="339"/>
      <c r="K59" s="339"/>
      <c r="L59" s="1">
        <v>1984</v>
      </c>
      <c r="M59" s="1">
        <f>(L59-L57)*30</f>
        <v>4620</v>
      </c>
      <c r="N59" s="1">
        <v>4193</v>
      </c>
      <c r="O59" s="1"/>
      <c r="P59" s="1">
        <v>7748</v>
      </c>
      <c r="Q59" s="1">
        <v>43618</v>
      </c>
      <c r="R59" s="1">
        <v>96641</v>
      </c>
      <c r="S59" s="1">
        <v>57815</v>
      </c>
      <c r="T59" s="1">
        <v>14175</v>
      </c>
      <c r="U59" s="1">
        <v>9213</v>
      </c>
      <c r="V59" s="1"/>
    </row>
    <row r="60" spans="1:22" x14ac:dyDescent="0.2">
      <c r="A60" s="4">
        <v>38777</v>
      </c>
      <c r="B60" s="120" t="s">
        <v>89</v>
      </c>
      <c r="C60" s="1">
        <v>190</v>
      </c>
      <c r="D60" s="1">
        <v>480</v>
      </c>
      <c r="E60" s="129">
        <f t="shared" si="5"/>
        <v>49</v>
      </c>
      <c r="F60" s="312"/>
      <c r="G60" s="1">
        <v>153971</v>
      </c>
      <c r="H60" s="13">
        <v>1148.67</v>
      </c>
      <c r="I60" s="132">
        <f t="shared" ref="I60:I70" si="6">G60-G59</f>
        <v>9471</v>
      </c>
      <c r="J60" s="339"/>
      <c r="K60" s="339"/>
      <c r="L60" s="1">
        <v>2138</v>
      </c>
      <c r="M60" s="1">
        <f t="shared" ref="M60:M70" si="7">(L60-L59)*30</f>
        <v>4620</v>
      </c>
      <c r="N60" s="1">
        <v>4231</v>
      </c>
      <c r="O60" s="1"/>
      <c r="P60" s="1">
        <v>8404</v>
      </c>
      <c r="Q60" s="1">
        <v>47334</v>
      </c>
      <c r="R60" s="1">
        <v>104801</v>
      </c>
      <c r="S60" s="1">
        <v>61315</v>
      </c>
      <c r="T60" s="1">
        <v>14175</v>
      </c>
      <c r="U60" s="1">
        <v>9730</v>
      </c>
      <c r="V60" s="1"/>
    </row>
    <row r="61" spans="1:22" x14ac:dyDescent="0.2">
      <c r="A61" s="4">
        <v>38808</v>
      </c>
      <c r="B61" s="120" t="s">
        <v>90</v>
      </c>
      <c r="C61" s="1">
        <v>204</v>
      </c>
      <c r="D61" s="1">
        <v>520</v>
      </c>
      <c r="E61" s="129">
        <f t="shared" si="5"/>
        <v>54</v>
      </c>
      <c r="F61" s="312"/>
      <c r="G61" s="1">
        <v>162888</v>
      </c>
      <c r="H61" s="13">
        <v>1216.67</v>
      </c>
      <c r="I61" s="132">
        <f t="shared" si="6"/>
        <v>8917</v>
      </c>
      <c r="J61" s="339"/>
      <c r="K61" s="339"/>
      <c r="L61" s="1">
        <v>2277</v>
      </c>
      <c r="M61" s="1">
        <f t="shared" si="7"/>
        <v>4170</v>
      </c>
      <c r="N61" s="1">
        <v>4296</v>
      </c>
      <c r="O61" s="1"/>
      <c r="P61" s="1">
        <v>9121</v>
      </c>
      <c r="Q61" s="1">
        <v>51400</v>
      </c>
      <c r="R61" s="1">
        <v>113681</v>
      </c>
      <c r="S61" s="1">
        <v>65132</v>
      </c>
      <c r="T61" s="1">
        <v>14175</v>
      </c>
      <c r="U61" s="1">
        <v>10411</v>
      </c>
      <c r="V61" s="1"/>
    </row>
    <row r="62" spans="1:22" x14ac:dyDescent="0.2">
      <c r="A62" s="4">
        <v>38838</v>
      </c>
      <c r="B62" s="120" t="s">
        <v>91</v>
      </c>
      <c r="C62" s="1">
        <v>213</v>
      </c>
      <c r="D62" s="1">
        <v>539</v>
      </c>
      <c r="E62" s="129">
        <f t="shared" si="5"/>
        <v>28</v>
      </c>
      <c r="F62" s="312"/>
      <c r="G62" s="1">
        <v>165990</v>
      </c>
      <c r="H62" s="13">
        <v>1238.79</v>
      </c>
      <c r="I62" s="132">
        <f t="shared" si="6"/>
        <v>3102</v>
      </c>
      <c r="J62" s="339"/>
      <c r="K62" s="339"/>
      <c r="L62" s="1">
        <v>2360</v>
      </c>
      <c r="M62" s="1">
        <f t="shared" si="7"/>
        <v>2490</v>
      </c>
      <c r="N62" s="1">
        <v>4386</v>
      </c>
      <c r="O62" s="1"/>
      <c r="P62" s="1">
        <v>9620</v>
      </c>
      <c r="Q62" s="1">
        <v>54228</v>
      </c>
      <c r="R62" s="1">
        <v>119844</v>
      </c>
      <c r="S62" s="1">
        <v>67789</v>
      </c>
      <c r="T62" s="1">
        <v>14183</v>
      </c>
      <c r="U62" s="1">
        <v>10745</v>
      </c>
      <c r="V62" s="1"/>
    </row>
    <row r="63" spans="1:22" x14ac:dyDescent="0.2">
      <c r="A63" s="4">
        <v>38869</v>
      </c>
      <c r="B63" s="120" t="s">
        <v>92</v>
      </c>
      <c r="C63" s="1">
        <v>237</v>
      </c>
      <c r="D63" s="1">
        <v>577</v>
      </c>
      <c r="E63" s="129">
        <f t="shared" si="5"/>
        <v>62</v>
      </c>
      <c r="F63" s="312"/>
      <c r="G63" s="1">
        <v>168518</v>
      </c>
      <c r="H63" s="13">
        <v>1255.78</v>
      </c>
      <c r="I63" s="132">
        <f t="shared" si="6"/>
        <v>2528</v>
      </c>
      <c r="J63" s="339"/>
      <c r="K63" s="339"/>
      <c r="L63" s="1">
        <v>2468</v>
      </c>
      <c r="M63" s="1">
        <f t="shared" si="7"/>
        <v>3240</v>
      </c>
      <c r="N63" s="1">
        <v>4510</v>
      </c>
      <c r="O63" s="1"/>
      <c r="P63" s="1">
        <v>10047</v>
      </c>
      <c r="Q63" s="1">
        <v>56653</v>
      </c>
      <c r="R63" s="1">
        <v>125137</v>
      </c>
      <c r="S63" s="1">
        <v>70069</v>
      </c>
      <c r="T63" s="1">
        <v>14196</v>
      </c>
      <c r="U63" s="1">
        <v>11034</v>
      </c>
      <c r="V63" s="1"/>
    </row>
    <row r="64" spans="1:22" x14ac:dyDescent="0.2">
      <c r="A64" s="4">
        <v>38899</v>
      </c>
      <c r="B64" s="120" t="s">
        <v>93</v>
      </c>
      <c r="C64" s="1">
        <v>249</v>
      </c>
      <c r="D64" s="1">
        <v>598</v>
      </c>
      <c r="E64" s="129">
        <f t="shared" si="5"/>
        <v>33</v>
      </c>
      <c r="F64" s="312"/>
      <c r="G64" s="1">
        <v>169770</v>
      </c>
      <c r="H64" s="13">
        <v>1263.31</v>
      </c>
      <c r="I64" s="132">
        <f t="shared" si="6"/>
        <v>1252</v>
      </c>
      <c r="J64" s="339"/>
      <c r="K64" s="339"/>
      <c r="L64" s="1">
        <v>2527</v>
      </c>
      <c r="M64" s="1">
        <f t="shared" si="7"/>
        <v>1770</v>
      </c>
      <c r="N64" s="1">
        <v>4657</v>
      </c>
      <c r="O64" s="1"/>
      <c r="P64" s="1">
        <v>10314</v>
      </c>
      <c r="Q64" s="1">
        <v>58157</v>
      </c>
      <c r="R64" s="1">
        <v>128450</v>
      </c>
      <c r="S64" s="1">
        <v>71489</v>
      </c>
      <c r="T64" s="1">
        <v>14234</v>
      </c>
      <c r="U64" s="1">
        <v>11211</v>
      </c>
      <c r="V64" s="1"/>
    </row>
    <row r="65" spans="1:22" x14ac:dyDescent="0.2">
      <c r="A65" s="4">
        <v>38930</v>
      </c>
      <c r="B65" s="121" t="s">
        <v>94</v>
      </c>
      <c r="C65" s="1">
        <v>264</v>
      </c>
      <c r="D65" s="1">
        <v>622</v>
      </c>
      <c r="E65" s="129">
        <f t="shared" si="5"/>
        <v>39</v>
      </c>
      <c r="F65" s="312"/>
      <c r="G65" s="1">
        <v>170080</v>
      </c>
      <c r="H65" s="13">
        <v>1264.6300000000001</v>
      </c>
      <c r="I65" s="132">
        <f t="shared" si="6"/>
        <v>310</v>
      </c>
      <c r="J65" s="339"/>
      <c r="K65" s="339"/>
      <c r="L65" s="1">
        <v>2593</v>
      </c>
      <c r="M65" s="1">
        <f t="shared" si="7"/>
        <v>1980</v>
      </c>
      <c r="N65" s="1">
        <v>4796</v>
      </c>
      <c r="O65" s="1"/>
      <c r="P65" s="1">
        <v>10351</v>
      </c>
      <c r="Q65" s="1">
        <v>58363</v>
      </c>
      <c r="R65" s="1">
        <v>128904</v>
      </c>
      <c r="S65" s="1">
        <v>71682</v>
      </c>
      <c r="T65" s="1">
        <v>14263</v>
      </c>
      <c r="U65" s="1">
        <v>11299</v>
      </c>
      <c r="V65" s="1"/>
    </row>
    <row r="66" spans="1:22" x14ac:dyDescent="0.2">
      <c r="A66" s="4">
        <v>38961</v>
      </c>
      <c r="B66" s="121" t="s">
        <v>95</v>
      </c>
      <c r="C66" s="1">
        <v>267</v>
      </c>
      <c r="D66" s="1">
        <v>627</v>
      </c>
      <c r="E66" s="129">
        <f t="shared" si="5"/>
        <v>8</v>
      </c>
      <c r="F66" s="312"/>
      <c r="G66" s="1">
        <v>170622</v>
      </c>
      <c r="H66" s="13">
        <v>1268.28</v>
      </c>
      <c r="I66" s="132">
        <f t="shared" si="6"/>
        <v>542</v>
      </c>
      <c r="J66" s="339"/>
      <c r="K66" s="339"/>
      <c r="L66" s="1">
        <v>2623</v>
      </c>
      <c r="M66" s="1">
        <f t="shared" si="7"/>
        <v>900</v>
      </c>
      <c r="N66" s="1">
        <v>4879</v>
      </c>
      <c r="O66" s="1"/>
      <c r="P66" s="1">
        <v>10351</v>
      </c>
      <c r="Q66" s="1">
        <v>58364</v>
      </c>
      <c r="R66" s="1">
        <v>128904</v>
      </c>
      <c r="S66" s="1">
        <v>71682</v>
      </c>
      <c r="T66" s="1">
        <v>14283</v>
      </c>
      <c r="U66" s="1">
        <v>11424</v>
      </c>
      <c r="V66" s="1"/>
    </row>
    <row r="67" spans="1:22" x14ac:dyDescent="0.2">
      <c r="A67" s="4">
        <v>38991</v>
      </c>
      <c r="B67" s="121" t="s">
        <v>96</v>
      </c>
      <c r="C67" s="1">
        <v>283</v>
      </c>
      <c r="D67" s="1">
        <v>665</v>
      </c>
      <c r="E67" s="129">
        <f t="shared" si="5"/>
        <v>54</v>
      </c>
      <c r="F67" s="312"/>
      <c r="G67" s="1">
        <v>171440</v>
      </c>
      <c r="H67" s="13">
        <v>1273.1099999999999</v>
      </c>
      <c r="I67" s="132">
        <f t="shared" si="6"/>
        <v>818</v>
      </c>
      <c r="J67" s="339"/>
      <c r="K67" s="339"/>
      <c r="L67" s="1">
        <v>2724</v>
      </c>
      <c r="M67" s="1">
        <f t="shared" si="7"/>
        <v>3030</v>
      </c>
      <c r="N67" s="1">
        <v>4986</v>
      </c>
      <c r="O67" s="1"/>
      <c r="P67" s="1">
        <v>10488</v>
      </c>
      <c r="Q67" s="1">
        <v>59138</v>
      </c>
      <c r="R67" s="1">
        <v>130604</v>
      </c>
      <c r="S67" s="1">
        <v>72397</v>
      </c>
      <c r="T67" s="1">
        <v>14311</v>
      </c>
      <c r="U67" s="1">
        <v>11536</v>
      </c>
      <c r="V67" s="1"/>
    </row>
    <row r="68" spans="1:22" x14ac:dyDescent="0.2">
      <c r="A68" s="4">
        <v>39022</v>
      </c>
      <c r="B68" s="121" t="s">
        <v>97</v>
      </c>
      <c r="C68" s="1">
        <v>304</v>
      </c>
      <c r="D68" s="1">
        <v>701</v>
      </c>
      <c r="E68" s="129">
        <f t="shared" si="5"/>
        <v>57</v>
      </c>
      <c r="F68" s="312"/>
      <c r="G68" s="1">
        <v>175250</v>
      </c>
      <c r="H68" s="13">
        <v>1300.01</v>
      </c>
      <c r="I68" s="132">
        <f t="shared" si="6"/>
        <v>3810</v>
      </c>
      <c r="J68" s="339"/>
      <c r="K68" s="339"/>
      <c r="L68" s="1">
        <v>2867</v>
      </c>
      <c r="M68" s="1">
        <f t="shared" si="7"/>
        <v>4290</v>
      </c>
      <c r="N68" s="1">
        <v>5068</v>
      </c>
      <c r="O68" s="1"/>
      <c r="P68" s="1">
        <v>11141</v>
      </c>
      <c r="Q68" s="1">
        <v>62835</v>
      </c>
      <c r="R68" s="1">
        <v>138676</v>
      </c>
      <c r="S68" s="1">
        <v>75886</v>
      </c>
      <c r="T68" s="1">
        <v>14328</v>
      </c>
      <c r="U68" s="1">
        <v>11777</v>
      </c>
      <c r="V68" s="1"/>
    </row>
    <row r="69" spans="1:22" x14ac:dyDescent="0.2">
      <c r="A69" s="4">
        <v>39052</v>
      </c>
      <c r="B69" s="120" t="s">
        <v>98</v>
      </c>
      <c r="C69" s="1">
        <v>325</v>
      </c>
      <c r="D69" s="1">
        <v>744</v>
      </c>
      <c r="E69" s="129">
        <f t="shared" si="5"/>
        <v>64</v>
      </c>
      <c r="F69" s="312"/>
      <c r="G69" s="1">
        <v>181350</v>
      </c>
      <c r="H69" s="13">
        <v>1345.49</v>
      </c>
      <c r="I69" s="132">
        <f t="shared" si="6"/>
        <v>6100</v>
      </c>
      <c r="J69" s="339"/>
      <c r="K69" s="339"/>
      <c r="L69" s="1">
        <v>3034</v>
      </c>
      <c r="M69" s="1">
        <f t="shared" si="7"/>
        <v>5010</v>
      </c>
      <c r="N69" s="1">
        <v>5087</v>
      </c>
      <c r="O69" s="1"/>
      <c r="P69" s="1">
        <v>11731</v>
      </c>
      <c r="Q69" s="1">
        <v>66194</v>
      </c>
      <c r="R69" s="1">
        <v>145980</v>
      </c>
      <c r="S69" s="1">
        <v>79059</v>
      </c>
      <c r="T69" s="1">
        <v>14328</v>
      </c>
      <c r="U69" s="1">
        <v>12087</v>
      </c>
      <c r="V69" s="1"/>
    </row>
    <row r="70" spans="1:22" x14ac:dyDescent="0.2">
      <c r="A70" s="4">
        <v>39083</v>
      </c>
      <c r="B70" s="120" t="s">
        <v>99</v>
      </c>
      <c r="C70" s="67">
        <v>344</v>
      </c>
      <c r="D70" s="1">
        <v>779</v>
      </c>
      <c r="E70" s="129">
        <f t="shared" si="5"/>
        <v>54</v>
      </c>
      <c r="F70" s="312"/>
      <c r="G70" s="1">
        <v>189240</v>
      </c>
      <c r="H70" s="13">
        <v>1406.21</v>
      </c>
      <c r="I70" s="132">
        <f t="shared" si="6"/>
        <v>7890</v>
      </c>
      <c r="J70" s="339"/>
      <c r="K70" s="339"/>
      <c r="L70" s="1">
        <v>3190</v>
      </c>
      <c r="M70" s="1">
        <f t="shared" si="7"/>
        <v>4680</v>
      </c>
      <c r="N70" s="1">
        <v>5112</v>
      </c>
      <c r="O70" s="1"/>
      <c r="P70" s="1">
        <v>12478</v>
      </c>
      <c r="Q70" s="10">
        <v>70465</v>
      </c>
      <c r="R70" s="1">
        <v>155234</v>
      </c>
      <c r="S70" s="1">
        <v>83015</v>
      </c>
      <c r="T70" s="1">
        <v>14329</v>
      </c>
      <c r="U70" s="1">
        <v>12528</v>
      </c>
      <c r="V70" s="1"/>
    </row>
    <row r="71" spans="1:22" x14ac:dyDescent="0.2">
      <c r="A71" s="127" t="s">
        <v>105</v>
      </c>
      <c r="B71" s="126" t="s">
        <v>61</v>
      </c>
      <c r="C71" s="128"/>
      <c r="D71" s="118"/>
      <c r="E71" s="119">
        <f>SUM(E59:E70)</f>
        <v>549</v>
      </c>
      <c r="F71" s="119"/>
      <c r="G71" s="37"/>
      <c r="H71" s="131"/>
      <c r="I71" s="133">
        <f>SUM(I59:I70)</f>
        <v>55567</v>
      </c>
      <c r="J71" s="440"/>
      <c r="K71" s="440"/>
      <c r="L71" s="443"/>
      <c r="M71" s="444">
        <f>SUM(M59:M70)</f>
        <v>40800</v>
      </c>
      <c r="N71" s="81"/>
      <c r="O71" s="201">
        <f>N70-N57</f>
        <v>955</v>
      </c>
      <c r="P71" s="203"/>
      <c r="Q71" s="204"/>
      <c r="R71" s="203"/>
      <c r="S71" s="203"/>
      <c r="T71" s="203"/>
      <c r="U71" s="203"/>
      <c r="V71" s="203"/>
    </row>
    <row r="72" spans="1:22" x14ac:dyDescent="0.2">
      <c r="A72" s="4">
        <v>39114</v>
      </c>
      <c r="B72" s="120" t="s">
        <v>88</v>
      </c>
      <c r="C72" s="67">
        <v>366</v>
      </c>
      <c r="D72" s="1">
        <v>817</v>
      </c>
      <c r="E72" s="129">
        <f>(D72-D70)+(C72-C70)</f>
        <v>60</v>
      </c>
      <c r="F72" s="312"/>
      <c r="G72" s="361">
        <v>197002</v>
      </c>
      <c r="H72" s="361">
        <v>1465.75</v>
      </c>
      <c r="I72" s="392">
        <f>G72-G70</f>
        <v>7762</v>
      </c>
      <c r="J72" s="339"/>
      <c r="K72" s="339"/>
      <c r="L72" s="1">
        <v>3356</v>
      </c>
      <c r="M72" s="1">
        <f>(L72-L70)*30</f>
        <v>4980</v>
      </c>
      <c r="N72" s="1">
        <v>5130</v>
      </c>
      <c r="O72" s="1"/>
      <c r="P72" s="1">
        <v>13213</v>
      </c>
      <c r="Q72" s="1">
        <v>74670</v>
      </c>
      <c r="R72" s="1">
        <v>164345</v>
      </c>
      <c r="S72" s="1">
        <v>86933</v>
      </c>
      <c r="T72" s="1">
        <v>14329</v>
      </c>
      <c r="U72" s="1">
        <v>12963</v>
      </c>
      <c r="V72" s="1"/>
    </row>
    <row r="73" spans="1:22" x14ac:dyDescent="0.2">
      <c r="A73" s="4">
        <v>39142</v>
      </c>
      <c r="B73" s="120" t="s">
        <v>89</v>
      </c>
      <c r="C73" s="67">
        <v>406</v>
      </c>
      <c r="D73" s="1">
        <v>858</v>
      </c>
      <c r="E73" s="129">
        <f t="shared" si="5"/>
        <v>81</v>
      </c>
      <c r="F73" s="312"/>
      <c r="G73" s="361">
        <v>203200</v>
      </c>
      <c r="H73" s="361">
        <v>1512</v>
      </c>
      <c r="I73" s="392">
        <f t="shared" ref="I73:I83" si="8">G73-G72</f>
        <v>6198</v>
      </c>
      <c r="J73" s="339"/>
      <c r="K73" s="339"/>
      <c r="L73" s="1">
        <v>3504</v>
      </c>
      <c r="M73" s="1">
        <f t="shared" ref="M73:M78" si="9">(L73-L72)*30</f>
        <v>4440</v>
      </c>
      <c r="N73" s="1">
        <v>5178</v>
      </c>
      <c r="O73" s="1"/>
      <c r="P73" s="1">
        <v>13867</v>
      </c>
      <c r="Q73" s="1">
        <v>78412</v>
      </c>
      <c r="R73" s="1">
        <v>172451</v>
      </c>
      <c r="S73" s="1">
        <v>90509</v>
      </c>
      <c r="T73" s="1">
        <v>14329</v>
      </c>
      <c r="U73" s="1">
        <v>13340</v>
      </c>
      <c r="V73" s="1"/>
    </row>
    <row r="74" spans="1:22" x14ac:dyDescent="0.2">
      <c r="A74" s="4">
        <v>39173</v>
      </c>
      <c r="B74" s="120" t="s">
        <v>90</v>
      </c>
      <c r="C74" s="67">
        <v>433</v>
      </c>
      <c r="D74" s="1">
        <v>913</v>
      </c>
      <c r="E74" s="129">
        <f t="shared" si="5"/>
        <v>82</v>
      </c>
      <c r="F74" s="312"/>
      <c r="G74" s="361">
        <v>209525</v>
      </c>
      <c r="H74" s="361">
        <v>1558</v>
      </c>
      <c r="I74" s="392">
        <f t="shared" si="8"/>
        <v>6325</v>
      </c>
      <c r="J74" s="339"/>
      <c r="K74" s="339"/>
      <c r="L74" s="1">
        <v>3667</v>
      </c>
      <c r="M74" s="1">
        <f t="shared" si="9"/>
        <v>4890</v>
      </c>
      <c r="N74" s="1">
        <v>5277</v>
      </c>
      <c r="O74" s="1"/>
      <c r="P74" s="1">
        <v>14661</v>
      </c>
      <c r="Q74" s="1">
        <v>82948</v>
      </c>
      <c r="R74" s="1">
        <v>182281</v>
      </c>
      <c r="S74" s="1">
        <v>94646</v>
      </c>
      <c r="T74" s="1">
        <v>14331</v>
      </c>
      <c r="U74" s="1">
        <v>13753</v>
      </c>
      <c r="V74" s="1"/>
    </row>
    <row r="75" spans="1:22" x14ac:dyDescent="0.2">
      <c r="A75" s="4">
        <v>39203</v>
      </c>
      <c r="B75" s="120" t="s">
        <v>91</v>
      </c>
      <c r="C75" s="67"/>
      <c r="D75" s="1"/>
      <c r="E75" s="129"/>
      <c r="F75" s="312"/>
      <c r="G75" s="361">
        <v>211525</v>
      </c>
      <c r="H75" s="361">
        <v>1570</v>
      </c>
      <c r="I75" s="392">
        <f t="shared" si="8"/>
        <v>2000</v>
      </c>
      <c r="J75" s="339"/>
      <c r="K75" s="339"/>
      <c r="L75" s="1">
        <v>3737</v>
      </c>
      <c r="M75" s="1">
        <f t="shared" si="9"/>
        <v>2100</v>
      </c>
      <c r="N75" s="1">
        <v>5420</v>
      </c>
      <c r="O75" s="1"/>
      <c r="P75" s="1">
        <v>15181</v>
      </c>
      <c r="Q75" s="1">
        <v>85922</v>
      </c>
      <c r="R75" s="1">
        <v>188727</v>
      </c>
      <c r="S75" s="1">
        <v>97420</v>
      </c>
      <c r="T75" s="1">
        <v>14349</v>
      </c>
      <c r="U75" s="1">
        <v>13945</v>
      </c>
      <c r="V75" s="1"/>
    </row>
    <row r="76" spans="1:22" x14ac:dyDescent="0.2">
      <c r="A76" s="4">
        <v>39234</v>
      </c>
      <c r="B76" s="120" t="s">
        <v>92</v>
      </c>
      <c r="C76" s="67">
        <v>457</v>
      </c>
      <c r="D76" s="1">
        <v>1058</v>
      </c>
      <c r="E76" s="129">
        <v>169</v>
      </c>
      <c r="F76" s="312"/>
      <c r="G76" s="361">
        <v>213235</v>
      </c>
      <c r="H76" s="361">
        <v>1580</v>
      </c>
      <c r="I76" s="392">
        <f t="shared" si="8"/>
        <v>1710</v>
      </c>
      <c r="J76" s="339"/>
      <c r="K76" s="339"/>
      <c r="L76" s="1">
        <v>3832</v>
      </c>
      <c r="M76" s="1">
        <f t="shared" si="9"/>
        <v>2850</v>
      </c>
      <c r="N76" s="1">
        <v>5565</v>
      </c>
      <c r="O76" s="1"/>
      <c r="P76" s="1">
        <v>15618</v>
      </c>
      <c r="Q76" s="1">
        <v>88418</v>
      </c>
      <c r="R76" s="1">
        <v>194147</v>
      </c>
      <c r="S76" s="1">
        <v>99750</v>
      </c>
      <c r="T76" s="1">
        <v>14384</v>
      </c>
      <c r="U76" s="1">
        <v>14129</v>
      </c>
      <c r="V76" s="1"/>
    </row>
    <row r="77" spans="1:22" x14ac:dyDescent="0.2">
      <c r="A77" s="4">
        <v>39264</v>
      </c>
      <c r="B77" s="120" t="s">
        <v>93</v>
      </c>
      <c r="C77" s="67">
        <v>475</v>
      </c>
      <c r="D77" s="1">
        <v>1157</v>
      </c>
      <c r="E77" s="129">
        <f t="shared" si="5"/>
        <v>117</v>
      </c>
      <c r="F77" s="312"/>
      <c r="G77" s="361">
        <v>213577</v>
      </c>
      <c r="H77" s="361">
        <v>1583</v>
      </c>
      <c r="I77" s="392">
        <f t="shared" si="8"/>
        <v>342</v>
      </c>
      <c r="J77" s="339"/>
      <c r="K77" s="339"/>
      <c r="L77" s="1">
        <v>3904</v>
      </c>
      <c r="M77" s="1">
        <f t="shared" si="9"/>
        <v>2160</v>
      </c>
      <c r="N77" s="1">
        <v>5665</v>
      </c>
      <c r="O77" s="1"/>
      <c r="P77" s="1">
        <v>15619</v>
      </c>
      <c r="Q77" s="1">
        <v>88418</v>
      </c>
      <c r="R77" s="1">
        <v>194147</v>
      </c>
      <c r="S77" s="1">
        <v>99750</v>
      </c>
      <c r="T77" s="1">
        <v>14401</v>
      </c>
      <c r="U77" s="1">
        <v>14217</v>
      </c>
      <c r="V77" s="1"/>
    </row>
    <row r="78" spans="1:22" x14ac:dyDescent="0.2">
      <c r="A78" s="4">
        <v>39295</v>
      </c>
      <c r="B78" s="121" t="s">
        <v>94</v>
      </c>
      <c r="C78" s="67">
        <v>498</v>
      </c>
      <c r="D78" s="1">
        <v>1367</v>
      </c>
      <c r="E78" s="129">
        <f t="shared" si="5"/>
        <v>233</v>
      </c>
      <c r="F78" s="312"/>
      <c r="G78" s="361">
        <v>214262</v>
      </c>
      <c r="H78" s="361">
        <v>1587</v>
      </c>
      <c r="I78" s="392">
        <f t="shared" si="8"/>
        <v>685</v>
      </c>
      <c r="J78" s="339"/>
      <c r="K78" s="339"/>
      <c r="L78" s="1">
        <v>4026</v>
      </c>
      <c r="M78" s="1">
        <f t="shared" si="9"/>
        <v>3660</v>
      </c>
      <c r="N78" s="1">
        <v>5808</v>
      </c>
      <c r="O78" s="1"/>
      <c r="P78" s="1">
        <v>15619</v>
      </c>
      <c r="Q78" s="1">
        <v>88418</v>
      </c>
      <c r="R78" s="1">
        <v>194147</v>
      </c>
      <c r="S78" s="1">
        <v>99750</v>
      </c>
      <c r="T78" s="1">
        <v>14424</v>
      </c>
      <c r="U78" s="1">
        <v>14363</v>
      </c>
      <c r="V78" s="1"/>
    </row>
    <row r="79" spans="1:22" x14ac:dyDescent="0.2">
      <c r="A79" s="4">
        <v>39326</v>
      </c>
      <c r="B79" s="121" t="s">
        <v>95</v>
      </c>
      <c r="C79" s="67"/>
      <c r="D79" s="1"/>
      <c r="E79" s="129"/>
      <c r="F79" s="312"/>
      <c r="G79" s="361"/>
      <c r="H79" s="361"/>
      <c r="I79" s="392"/>
      <c r="J79" s="339"/>
      <c r="K79" s="33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">
      <c r="A80" s="4">
        <v>39356</v>
      </c>
      <c r="B80" s="121" t="s">
        <v>96</v>
      </c>
      <c r="C80" s="67">
        <v>520</v>
      </c>
      <c r="D80" s="1">
        <v>1483</v>
      </c>
      <c r="E80" s="129">
        <f>(D80-D78)+(C80-C78)</f>
        <v>138</v>
      </c>
      <c r="F80" s="312"/>
      <c r="G80" s="361">
        <v>216658</v>
      </c>
      <c r="H80" s="361">
        <v>1606</v>
      </c>
      <c r="I80" s="392">
        <f>G80-G78</f>
        <v>2396</v>
      </c>
      <c r="J80" s="339"/>
      <c r="K80" s="339"/>
      <c r="L80" s="1">
        <v>4177</v>
      </c>
      <c r="M80" s="1">
        <f>(L80-L78)*30</f>
        <v>4530</v>
      </c>
      <c r="N80" s="1">
        <v>5967</v>
      </c>
      <c r="O80" s="1"/>
      <c r="P80" s="1">
        <v>15619</v>
      </c>
      <c r="Q80" s="1">
        <v>88418</v>
      </c>
      <c r="R80" s="1">
        <v>194147</v>
      </c>
      <c r="S80" s="1">
        <v>99750</v>
      </c>
      <c r="T80" s="1">
        <v>14463</v>
      </c>
      <c r="U80" s="1">
        <v>14703</v>
      </c>
      <c r="V80" s="1"/>
    </row>
    <row r="81" spans="1:22" x14ac:dyDescent="0.2">
      <c r="A81" s="4">
        <v>39387</v>
      </c>
      <c r="B81" s="121" t="s">
        <v>97</v>
      </c>
      <c r="C81" s="67">
        <v>547</v>
      </c>
      <c r="D81" s="1">
        <v>1523</v>
      </c>
      <c r="E81" s="129">
        <f t="shared" ref="E81:E96" si="10">(D81-D80)+(C81-C80)</f>
        <v>67</v>
      </c>
      <c r="F81" s="312"/>
      <c r="G81" s="361">
        <v>220391</v>
      </c>
      <c r="H81" s="361">
        <v>1636</v>
      </c>
      <c r="I81" s="392">
        <f t="shared" si="8"/>
        <v>3733</v>
      </c>
      <c r="J81" s="339"/>
      <c r="K81" s="339"/>
      <c r="L81" s="1">
        <v>4335</v>
      </c>
      <c r="M81" s="1">
        <f>(L81-L80)*30</f>
        <v>4740</v>
      </c>
      <c r="N81" s="1">
        <v>6020</v>
      </c>
      <c r="O81" s="1"/>
      <c r="P81" s="1">
        <v>15769</v>
      </c>
      <c r="Q81" s="1">
        <v>89275</v>
      </c>
      <c r="R81" s="1">
        <v>196007</v>
      </c>
      <c r="S81" s="1">
        <v>100548</v>
      </c>
      <c r="T81" s="1">
        <v>14481</v>
      </c>
      <c r="U81" s="1">
        <v>15006</v>
      </c>
      <c r="V81" s="1"/>
    </row>
    <row r="82" spans="1:22" x14ac:dyDescent="0.2">
      <c r="A82" s="4">
        <v>39417</v>
      </c>
      <c r="B82" s="120" t="s">
        <v>98</v>
      </c>
      <c r="C82" s="67">
        <v>568</v>
      </c>
      <c r="D82" s="1">
        <v>1562</v>
      </c>
      <c r="E82" s="129">
        <f t="shared" si="10"/>
        <v>60</v>
      </c>
      <c r="F82" s="312"/>
      <c r="G82" s="361">
        <v>228734</v>
      </c>
      <c r="H82" s="361">
        <v>1700</v>
      </c>
      <c r="I82" s="392">
        <f t="shared" si="8"/>
        <v>8343</v>
      </c>
      <c r="J82" s="339"/>
      <c r="K82" s="339"/>
      <c r="L82" s="1">
        <v>4555</v>
      </c>
      <c r="M82" s="1">
        <f>(L82-L81)*30</f>
        <v>6600</v>
      </c>
      <c r="N82" s="1">
        <v>6048</v>
      </c>
      <c r="O82" s="1"/>
      <c r="P82" s="1">
        <v>16515</v>
      </c>
      <c r="Q82" s="1">
        <v>93543</v>
      </c>
      <c r="R82" s="1">
        <v>205256</v>
      </c>
      <c r="S82" s="1">
        <v>104527</v>
      </c>
      <c r="T82" s="1">
        <v>14482</v>
      </c>
      <c r="U82" s="1">
        <v>15457</v>
      </c>
      <c r="V82" s="1"/>
    </row>
    <row r="83" spans="1:22" x14ac:dyDescent="0.2">
      <c r="A83" s="4">
        <v>39448</v>
      </c>
      <c r="B83" s="120" t="s">
        <v>99</v>
      </c>
      <c r="C83" s="1">
        <v>584</v>
      </c>
      <c r="D83" s="1">
        <v>1592</v>
      </c>
      <c r="E83" s="129">
        <f t="shared" si="10"/>
        <v>46</v>
      </c>
      <c r="F83" s="312"/>
      <c r="G83" s="361">
        <v>237066</v>
      </c>
      <c r="H83" s="361">
        <v>1765</v>
      </c>
      <c r="I83" s="392">
        <f t="shared" si="8"/>
        <v>8332</v>
      </c>
      <c r="J83" s="339"/>
      <c r="K83" s="339"/>
      <c r="L83" s="1">
        <v>4751</v>
      </c>
      <c r="M83" s="1">
        <f>(L83-L82)*30</f>
        <v>5880</v>
      </c>
      <c r="N83" s="1">
        <v>6065</v>
      </c>
      <c r="O83" s="1"/>
      <c r="P83" s="1">
        <v>17256</v>
      </c>
      <c r="Q83" s="1">
        <v>97781</v>
      </c>
      <c r="R83" s="1">
        <v>214437</v>
      </c>
      <c r="S83" s="1">
        <v>108477</v>
      </c>
      <c r="T83" s="1">
        <v>14482</v>
      </c>
      <c r="U83" s="1">
        <v>15916</v>
      </c>
      <c r="V83" s="1"/>
    </row>
    <row r="84" spans="1:22" x14ac:dyDescent="0.2">
      <c r="A84" s="127">
        <v>2007</v>
      </c>
      <c r="B84" s="126" t="s">
        <v>61</v>
      </c>
      <c r="C84" s="118"/>
      <c r="D84" s="118"/>
      <c r="E84" s="119">
        <f>SUM(E72:E83)</f>
        <v>1053</v>
      </c>
      <c r="F84" s="119"/>
      <c r="G84" s="37"/>
      <c r="H84" s="37"/>
      <c r="I84" s="133">
        <f>SUM(I72:I83)</f>
        <v>47826</v>
      </c>
      <c r="J84" s="440"/>
      <c r="K84" s="440"/>
      <c r="L84" s="443"/>
      <c r="M84" s="444">
        <f>SUM(M72:M83)</f>
        <v>46830</v>
      </c>
      <c r="N84" s="81"/>
      <c r="O84" s="201">
        <f>N83-N70</f>
        <v>953</v>
      </c>
      <c r="P84" s="203"/>
      <c r="Q84" s="203"/>
      <c r="R84" s="203"/>
      <c r="S84" s="203"/>
      <c r="T84" s="203"/>
      <c r="U84" s="203"/>
      <c r="V84" s="203"/>
    </row>
    <row r="85" spans="1:22" x14ac:dyDescent="0.2">
      <c r="A85" s="4">
        <v>39479</v>
      </c>
      <c r="B85" s="120" t="s">
        <v>88</v>
      </c>
      <c r="C85" s="1">
        <v>609</v>
      </c>
      <c r="D85" s="1">
        <v>1628</v>
      </c>
      <c r="E85" s="129">
        <f>(D85-D83)+(C85-C83)</f>
        <v>61</v>
      </c>
      <c r="F85" s="312"/>
      <c r="G85" s="361">
        <v>246088</v>
      </c>
      <c r="H85" s="361">
        <v>1835</v>
      </c>
      <c r="I85" s="392">
        <f>G85-G83</f>
        <v>9022</v>
      </c>
      <c r="J85" s="437">
        <f>(H85-H83)*1000</f>
        <v>70000</v>
      </c>
      <c r="K85" s="339"/>
      <c r="L85" s="1">
        <v>4986</v>
      </c>
      <c r="M85" s="1">
        <f>(L85-L83)*30</f>
        <v>7050</v>
      </c>
      <c r="N85" s="1">
        <v>6091</v>
      </c>
      <c r="O85" s="1">
        <f>N85-N83</f>
        <v>26</v>
      </c>
      <c r="P85" s="1">
        <v>17991</v>
      </c>
      <c r="Q85" s="1">
        <v>101981</v>
      </c>
      <c r="R85" s="1">
        <v>223538</v>
      </c>
      <c r="S85" s="1">
        <v>112395</v>
      </c>
      <c r="T85" s="1">
        <v>14482</v>
      </c>
      <c r="U85" s="1">
        <v>16388</v>
      </c>
      <c r="V85" s="1"/>
    </row>
    <row r="86" spans="1:22" x14ac:dyDescent="0.2">
      <c r="A86" s="4">
        <v>39508</v>
      </c>
      <c r="B86" s="120" t="s">
        <v>89</v>
      </c>
      <c r="C86" s="1">
        <v>627</v>
      </c>
      <c r="D86" s="1">
        <v>1660</v>
      </c>
      <c r="E86" s="129">
        <f t="shared" si="10"/>
        <v>50</v>
      </c>
      <c r="F86" s="312"/>
      <c r="G86" s="361">
        <v>252170</v>
      </c>
      <c r="H86" s="361">
        <v>1882</v>
      </c>
      <c r="I86" s="392">
        <f t="shared" ref="I86:I96" si="11">G86-G85</f>
        <v>6082</v>
      </c>
      <c r="J86" s="437">
        <f t="shared" ref="J86:J92" si="12">(H86-H85)*1000</f>
        <v>47000</v>
      </c>
      <c r="K86" s="339"/>
      <c r="L86" s="1">
        <v>5145</v>
      </c>
      <c r="M86" s="1">
        <f t="shared" ref="M86:M96" si="13">(L86-L85)*30</f>
        <v>4770</v>
      </c>
      <c r="N86" s="1">
        <v>6161</v>
      </c>
      <c r="O86" s="1">
        <f t="shared" ref="O86:O96" si="14">N86-N85</f>
        <v>70</v>
      </c>
      <c r="P86" s="1">
        <v>18653</v>
      </c>
      <c r="Q86" s="1">
        <v>105768</v>
      </c>
      <c r="R86" s="1">
        <v>231743</v>
      </c>
      <c r="S86" s="1">
        <v>115924</v>
      </c>
      <c r="T86" s="1">
        <v>14483</v>
      </c>
      <c r="U86" s="1">
        <v>16729</v>
      </c>
      <c r="V86" s="1"/>
    </row>
    <row r="87" spans="1:22" x14ac:dyDescent="0.2">
      <c r="A87" s="4">
        <v>39539</v>
      </c>
      <c r="B87" s="120" t="s">
        <v>90</v>
      </c>
      <c r="C87" s="1">
        <v>649</v>
      </c>
      <c r="D87" s="1">
        <v>1683</v>
      </c>
      <c r="E87" s="129">
        <f t="shared" si="10"/>
        <v>45</v>
      </c>
      <c r="F87" s="312"/>
      <c r="G87" s="361">
        <v>257761</v>
      </c>
      <c r="H87" s="361">
        <v>1922</v>
      </c>
      <c r="I87" s="392">
        <f t="shared" si="11"/>
        <v>5591</v>
      </c>
      <c r="J87" s="437">
        <f t="shared" si="12"/>
        <v>40000</v>
      </c>
      <c r="K87" s="339"/>
      <c r="L87" s="1">
        <v>5294</v>
      </c>
      <c r="M87" s="1">
        <f t="shared" si="13"/>
        <v>4470</v>
      </c>
      <c r="N87" s="1">
        <v>6235</v>
      </c>
      <c r="O87" s="1">
        <f t="shared" si="14"/>
        <v>74</v>
      </c>
      <c r="P87" s="1">
        <v>19402</v>
      </c>
      <c r="Q87" s="1">
        <v>110052</v>
      </c>
      <c r="R87" s="1">
        <v>241028</v>
      </c>
      <c r="S87" s="1">
        <v>119919</v>
      </c>
      <c r="T87" s="1">
        <v>14485</v>
      </c>
      <c r="U87" s="1">
        <v>17133</v>
      </c>
      <c r="V87" s="1"/>
    </row>
    <row r="88" spans="1:22" x14ac:dyDescent="0.2">
      <c r="A88" s="4">
        <v>39569</v>
      </c>
      <c r="B88" s="120" t="s">
        <v>91</v>
      </c>
      <c r="C88" s="1">
        <v>676</v>
      </c>
      <c r="D88" s="1">
        <v>1729</v>
      </c>
      <c r="E88" s="129">
        <f t="shared" si="10"/>
        <v>73</v>
      </c>
      <c r="F88" s="312"/>
      <c r="G88" s="361">
        <v>261759</v>
      </c>
      <c r="H88" s="361">
        <v>1957</v>
      </c>
      <c r="I88" s="392">
        <f t="shared" si="11"/>
        <v>3998</v>
      </c>
      <c r="J88" s="437">
        <f t="shared" si="12"/>
        <v>35000</v>
      </c>
      <c r="K88" s="339"/>
      <c r="L88" s="1">
        <v>5460</v>
      </c>
      <c r="M88" s="1">
        <f t="shared" si="13"/>
        <v>4980</v>
      </c>
      <c r="N88" s="1">
        <v>6326</v>
      </c>
      <c r="O88" s="1">
        <f t="shared" si="14"/>
        <v>91</v>
      </c>
      <c r="P88" s="1">
        <v>19418</v>
      </c>
      <c r="Q88" s="1">
        <v>110143</v>
      </c>
      <c r="R88" s="1">
        <v>241225</v>
      </c>
      <c r="S88" s="1">
        <v>120005</v>
      </c>
      <c r="T88" s="1">
        <v>14505</v>
      </c>
      <c r="U88" s="1">
        <v>17537</v>
      </c>
      <c r="V88" s="1"/>
    </row>
    <row r="89" spans="1:22" x14ac:dyDescent="0.2">
      <c r="A89" s="4">
        <v>39600</v>
      </c>
      <c r="B89" s="120" t="s">
        <v>92</v>
      </c>
      <c r="C89" s="1">
        <v>691</v>
      </c>
      <c r="D89" s="1">
        <v>1760</v>
      </c>
      <c r="E89" s="129">
        <f t="shared" si="10"/>
        <v>46</v>
      </c>
      <c r="F89" s="312"/>
      <c r="G89" s="361">
        <v>262957</v>
      </c>
      <c r="H89" s="361">
        <v>1964</v>
      </c>
      <c r="I89" s="392">
        <f t="shared" si="11"/>
        <v>1198</v>
      </c>
      <c r="J89" s="437">
        <f t="shared" si="12"/>
        <v>7000</v>
      </c>
      <c r="K89" s="339"/>
      <c r="L89" s="1">
        <v>5538</v>
      </c>
      <c r="M89" s="1">
        <f t="shared" si="13"/>
        <v>2340</v>
      </c>
      <c r="N89" s="1">
        <v>6472</v>
      </c>
      <c r="O89" s="1">
        <f t="shared" si="14"/>
        <v>146</v>
      </c>
      <c r="P89" s="1">
        <v>19418</v>
      </c>
      <c r="Q89" s="1">
        <v>110143</v>
      </c>
      <c r="R89" s="1">
        <v>241225</v>
      </c>
      <c r="S89" s="1">
        <v>120005</v>
      </c>
      <c r="T89" s="1">
        <v>14529</v>
      </c>
      <c r="U89" s="1">
        <v>17695</v>
      </c>
      <c r="V89" s="1"/>
    </row>
    <row r="90" spans="1:22" x14ac:dyDescent="0.2">
      <c r="A90" s="4">
        <v>39630</v>
      </c>
      <c r="B90" s="120" t="s">
        <v>93</v>
      </c>
      <c r="C90" s="1">
        <v>721</v>
      </c>
      <c r="D90" s="1">
        <v>1800</v>
      </c>
      <c r="E90" s="129">
        <f t="shared" si="10"/>
        <v>70</v>
      </c>
      <c r="F90" s="312"/>
      <c r="G90" s="361">
        <v>263492</v>
      </c>
      <c r="H90" s="361">
        <v>1966</v>
      </c>
      <c r="I90" s="392">
        <f t="shared" si="11"/>
        <v>535</v>
      </c>
      <c r="J90" s="437">
        <f t="shared" si="12"/>
        <v>2000</v>
      </c>
      <c r="K90" s="339"/>
      <c r="L90" s="1">
        <v>5642</v>
      </c>
      <c r="M90" s="1">
        <f t="shared" si="13"/>
        <v>3120</v>
      </c>
      <c r="N90" s="1">
        <v>6582</v>
      </c>
      <c r="O90" s="1">
        <f t="shared" si="14"/>
        <v>110</v>
      </c>
      <c r="P90" s="1282" t="s">
        <v>85</v>
      </c>
      <c r="Q90" s="1283"/>
      <c r="R90" s="1284"/>
      <c r="S90" s="1">
        <v>120574</v>
      </c>
      <c r="T90" s="1">
        <v>14551</v>
      </c>
      <c r="U90" s="1">
        <v>17775</v>
      </c>
      <c r="V90" s="1"/>
    </row>
    <row r="91" spans="1:22" x14ac:dyDescent="0.2">
      <c r="A91" s="4">
        <v>39661</v>
      </c>
      <c r="B91" s="121" t="s">
        <v>94</v>
      </c>
      <c r="C91" s="1">
        <v>743</v>
      </c>
      <c r="D91" s="1">
        <v>1840</v>
      </c>
      <c r="E91" s="129">
        <f t="shared" si="10"/>
        <v>62</v>
      </c>
      <c r="F91" s="312"/>
      <c r="G91" s="361">
        <v>263861</v>
      </c>
      <c r="H91" s="361">
        <v>1969</v>
      </c>
      <c r="I91" s="392">
        <f t="shared" si="11"/>
        <v>369</v>
      </c>
      <c r="J91" s="437">
        <f t="shared" si="12"/>
        <v>3000</v>
      </c>
      <c r="K91" s="339"/>
      <c r="L91" s="1">
        <v>5762</v>
      </c>
      <c r="M91" s="1">
        <f t="shared" si="13"/>
        <v>3600</v>
      </c>
      <c r="N91" s="1">
        <v>6698</v>
      </c>
      <c r="O91" s="1">
        <f t="shared" si="14"/>
        <v>116</v>
      </c>
      <c r="P91" s="1">
        <v>19533</v>
      </c>
      <c r="Q91" s="1">
        <v>110796</v>
      </c>
      <c r="R91" s="1">
        <v>242642</v>
      </c>
      <c r="S91" s="1">
        <v>120615</v>
      </c>
      <c r="T91" s="1">
        <v>14558</v>
      </c>
      <c r="U91" s="1">
        <v>17921</v>
      </c>
      <c r="V91" s="1"/>
    </row>
    <row r="92" spans="1:22" x14ac:dyDescent="0.2">
      <c r="A92" s="4">
        <v>39692</v>
      </c>
      <c r="B92" s="121" t="s">
        <v>95</v>
      </c>
      <c r="C92" s="1">
        <v>770</v>
      </c>
      <c r="D92" s="1">
        <v>1852</v>
      </c>
      <c r="E92" s="129">
        <f t="shared" si="10"/>
        <v>39</v>
      </c>
      <c r="F92" s="312"/>
      <c r="G92" s="361">
        <v>263930</v>
      </c>
      <c r="H92" s="361">
        <v>1969</v>
      </c>
      <c r="I92" s="392">
        <f t="shared" si="11"/>
        <v>69</v>
      </c>
      <c r="J92" s="437">
        <f t="shared" si="12"/>
        <v>0</v>
      </c>
      <c r="K92" s="339"/>
      <c r="L92" s="1">
        <v>5794</v>
      </c>
      <c r="M92" s="1">
        <f t="shared" si="13"/>
        <v>960</v>
      </c>
      <c r="N92" s="1">
        <v>6812</v>
      </c>
      <c r="O92" s="1">
        <f t="shared" si="14"/>
        <v>114</v>
      </c>
      <c r="P92" s="1">
        <v>19533</v>
      </c>
      <c r="Q92" s="1">
        <v>110796</v>
      </c>
      <c r="R92" s="1">
        <v>242642</v>
      </c>
      <c r="S92" s="1">
        <v>120615</v>
      </c>
      <c r="T92" s="1">
        <v>14578</v>
      </c>
      <c r="U92" s="1">
        <v>17990</v>
      </c>
      <c r="V92" s="1"/>
    </row>
    <row r="93" spans="1:22" x14ac:dyDescent="0.2">
      <c r="A93" s="4">
        <v>39722</v>
      </c>
      <c r="B93" s="121" t="s">
        <v>96</v>
      </c>
      <c r="C93" s="1">
        <v>808</v>
      </c>
      <c r="D93" s="1">
        <v>1867</v>
      </c>
      <c r="E93" s="129">
        <f t="shared" si="10"/>
        <v>53</v>
      </c>
      <c r="F93" s="312"/>
      <c r="G93" s="361">
        <v>265991</v>
      </c>
      <c r="H93" s="361">
        <v>1984</v>
      </c>
      <c r="I93" s="392">
        <f t="shared" si="11"/>
        <v>2061</v>
      </c>
      <c r="J93" s="437">
        <f>(H93-H92)*1000</f>
        <v>15000</v>
      </c>
      <c r="K93" s="339"/>
      <c r="L93" s="1">
        <v>5881</v>
      </c>
      <c r="M93" s="1">
        <f t="shared" si="13"/>
        <v>2610</v>
      </c>
      <c r="N93" s="1">
        <v>6888</v>
      </c>
      <c r="O93" s="1">
        <f t="shared" si="14"/>
        <v>76</v>
      </c>
      <c r="P93" s="1">
        <v>19748</v>
      </c>
      <c r="Q93" s="1">
        <v>112021</v>
      </c>
      <c r="R93" s="1">
        <v>245291</v>
      </c>
      <c r="S93" s="1">
        <v>121757</v>
      </c>
      <c r="T93" s="1">
        <v>14601</v>
      </c>
      <c r="U93" s="1">
        <v>18249</v>
      </c>
      <c r="V93" s="14">
        <v>4.242</v>
      </c>
    </row>
    <row r="94" spans="1:22" x14ac:dyDescent="0.2">
      <c r="A94" s="4">
        <v>39755</v>
      </c>
      <c r="B94" s="121" t="s">
        <v>97</v>
      </c>
      <c r="C94" s="1">
        <v>836</v>
      </c>
      <c r="D94" s="1">
        <v>1899</v>
      </c>
      <c r="E94" s="129">
        <f t="shared" si="10"/>
        <v>60</v>
      </c>
      <c r="F94" s="312"/>
      <c r="G94" s="361">
        <v>269646</v>
      </c>
      <c r="H94" s="361"/>
      <c r="I94" s="392">
        <f t="shared" si="11"/>
        <v>3655</v>
      </c>
      <c r="J94" s="339"/>
      <c r="K94" s="339"/>
      <c r="L94" s="1">
        <v>6046</v>
      </c>
      <c r="M94" s="1">
        <f t="shared" si="13"/>
        <v>4950</v>
      </c>
      <c r="N94" s="1">
        <v>6936</v>
      </c>
      <c r="O94" s="1">
        <f t="shared" si="14"/>
        <v>48</v>
      </c>
      <c r="P94" s="1">
        <v>20250</v>
      </c>
      <c r="Q94" s="1">
        <v>114883</v>
      </c>
      <c r="R94" s="1">
        <v>251485</v>
      </c>
      <c r="S94" s="1">
        <v>124430</v>
      </c>
      <c r="T94" s="1">
        <v>14631</v>
      </c>
      <c r="U94" s="1">
        <v>18703</v>
      </c>
      <c r="V94" s="14">
        <v>12.17</v>
      </c>
    </row>
    <row r="95" spans="1:22" x14ac:dyDescent="0.2">
      <c r="A95" s="4">
        <v>39784</v>
      </c>
      <c r="B95" s="120" t="s">
        <v>98</v>
      </c>
      <c r="C95" s="1">
        <v>857</v>
      </c>
      <c r="D95" s="1">
        <v>1914</v>
      </c>
      <c r="E95" s="129">
        <f t="shared" si="10"/>
        <v>36</v>
      </c>
      <c r="F95" s="312"/>
      <c r="G95" s="361">
        <v>276005</v>
      </c>
      <c r="H95" s="361"/>
      <c r="I95" s="392">
        <f t="shared" si="11"/>
        <v>6359</v>
      </c>
      <c r="J95" s="339"/>
      <c r="K95" s="339"/>
      <c r="L95" s="1">
        <v>6193</v>
      </c>
      <c r="M95" s="1">
        <f t="shared" si="13"/>
        <v>4410</v>
      </c>
      <c r="N95" s="1">
        <v>6962</v>
      </c>
      <c r="O95" s="1">
        <f t="shared" si="14"/>
        <v>26</v>
      </c>
      <c r="P95" s="1">
        <v>20783</v>
      </c>
      <c r="Q95" s="1">
        <v>117930</v>
      </c>
      <c r="R95" s="1">
        <v>258069</v>
      </c>
      <c r="S95" s="1">
        <v>127277</v>
      </c>
      <c r="T95" s="1">
        <v>14641</v>
      </c>
      <c r="U95" s="1">
        <v>19196</v>
      </c>
      <c r="V95" s="1">
        <v>4.4870000000000001</v>
      </c>
    </row>
    <row r="96" spans="1:22" x14ac:dyDescent="0.2">
      <c r="A96" s="4">
        <v>39820</v>
      </c>
      <c r="B96" s="120" t="s">
        <v>99</v>
      </c>
      <c r="C96" s="1">
        <v>870</v>
      </c>
      <c r="D96" s="1">
        <v>1931</v>
      </c>
      <c r="E96" s="129">
        <f t="shared" si="10"/>
        <v>30</v>
      </c>
      <c r="F96" s="312"/>
      <c r="G96" s="361">
        <v>285407</v>
      </c>
      <c r="H96" s="361"/>
      <c r="I96" s="392">
        <f t="shared" si="11"/>
        <v>9402</v>
      </c>
      <c r="J96" s="339"/>
      <c r="K96" s="339"/>
      <c r="L96" s="1">
        <v>6332</v>
      </c>
      <c r="M96" s="1">
        <f t="shared" si="13"/>
        <v>4170</v>
      </c>
      <c r="N96" s="1">
        <v>6991</v>
      </c>
      <c r="O96" s="1">
        <f t="shared" si="14"/>
        <v>29</v>
      </c>
      <c r="P96" s="1">
        <v>21604</v>
      </c>
      <c r="Q96" s="1">
        <v>122624</v>
      </c>
      <c r="R96" s="1">
        <v>268709</v>
      </c>
      <c r="S96" s="1">
        <v>131656</v>
      </c>
      <c r="T96" s="1">
        <v>14646</v>
      </c>
      <c r="U96" s="1">
        <v>19965</v>
      </c>
      <c r="V96" s="1">
        <v>4.569</v>
      </c>
    </row>
    <row r="97" spans="1:24" x14ac:dyDescent="0.2">
      <c r="A97" s="127">
        <v>2008</v>
      </c>
      <c r="B97" s="126" t="s">
        <v>61</v>
      </c>
      <c r="C97" s="118"/>
      <c r="D97" s="118"/>
      <c r="E97" s="119">
        <f>SUM(E85:E96)</f>
        <v>625</v>
      </c>
      <c r="F97" s="119"/>
      <c r="G97" s="37"/>
      <c r="H97" s="37"/>
      <c r="I97" s="419">
        <f>SUM(I85:I96)</f>
        <v>48341</v>
      </c>
      <c r="J97" s="439"/>
      <c r="K97" s="440"/>
      <c r="L97" s="443"/>
      <c r="M97" s="444">
        <f>SUM(M85:M96)</f>
        <v>47430</v>
      </c>
      <c r="N97" s="81"/>
      <c r="O97" s="201">
        <f>SUM(O85:O96)</f>
        <v>926</v>
      </c>
      <c r="P97" s="203"/>
      <c r="Q97" s="203"/>
      <c r="R97" s="203"/>
      <c r="S97" s="203"/>
      <c r="T97" s="203"/>
      <c r="U97" s="203"/>
      <c r="V97" s="203"/>
    </row>
    <row r="98" spans="1:24" x14ac:dyDescent="0.2">
      <c r="A98" s="4">
        <v>39846</v>
      </c>
      <c r="B98" s="120" t="s">
        <v>88</v>
      </c>
      <c r="C98" s="361">
        <v>887</v>
      </c>
      <c r="D98" s="361">
        <v>1956</v>
      </c>
      <c r="E98" s="129">
        <f>(D98-D96)+(C98-C96)</f>
        <v>42</v>
      </c>
      <c r="F98" s="312"/>
      <c r="G98" s="361">
        <v>294532</v>
      </c>
      <c r="H98" s="1"/>
      <c r="I98" s="392">
        <f>G98-G96</f>
        <v>9125</v>
      </c>
      <c r="J98" s="339"/>
      <c r="K98" s="339"/>
      <c r="L98" s="361">
        <v>6485</v>
      </c>
      <c r="M98" s="361">
        <f>(L98-L96)*30</f>
        <v>4590</v>
      </c>
      <c r="N98" s="1">
        <v>7012</v>
      </c>
      <c r="O98" s="1">
        <f>N98-N96</f>
        <v>21</v>
      </c>
      <c r="P98" s="1">
        <v>22230</v>
      </c>
      <c r="Q98" s="1">
        <v>126204</v>
      </c>
      <c r="R98" s="1">
        <v>276982</v>
      </c>
      <c r="S98" s="1">
        <v>134986</v>
      </c>
      <c r="T98" s="1">
        <v>14646</v>
      </c>
      <c r="U98" s="1">
        <v>20446</v>
      </c>
      <c r="V98" s="1">
        <v>4.5839999999999996</v>
      </c>
    </row>
    <row r="99" spans="1:24" x14ac:dyDescent="0.2">
      <c r="A99" s="4">
        <v>39874</v>
      </c>
      <c r="B99" s="120" t="s">
        <v>89</v>
      </c>
      <c r="C99" s="361">
        <v>900</v>
      </c>
      <c r="D99" s="361">
        <v>1974</v>
      </c>
      <c r="E99" s="129">
        <f t="shared" ref="E99:E109" si="15">(D99-D98)+(C99-C98)</f>
        <v>31</v>
      </c>
      <c r="F99" s="312"/>
      <c r="G99" s="361">
        <v>301943</v>
      </c>
      <c r="H99" s="1"/>
      <c r="I99" s="392">
        <f t="shared" ref="I99:I109" si="16">G99-G98</f>
        <v>7411</v>
      </c>
      <c r="J99" s="438"/>
      <c r="K99" s="438"/>
      <c r="L99" s="418">
        <v>6614</v>
      </c>
      <c r="M99" s="361">
        <f>(L99-L98)*30</f>
        <v>3870</v>
      </c>
      <c r="N99" s="1">
        <v>7043</v>
      </c>
      <c r="O99" s="1">
        <f t="shared" ref="O99:O109" si="17">N99-N98</f>
        <v>31</v>
      </c>
      <c r="P99" s="1">
        <v>22900</v>
      </c>
      <c r="Q99" s="1">
        <v>130039</v>
      </c>
      <c r="R99" s="1">
        <v>285835</v>
      </c>
      <c r="S99" s="1">
        <v>138568</v>
      </c>
      <c r="T99" s="1">
        <v>14646</v>
      </c>
      <c r="U99" s="1">
        <v>20821</v>
      </c>
      <c r="V99" s="318">
        <v>4.6100000000000003</v>
      </c>
    </row>
    <row r="100" spans="1:24" x14ac:dyDescent="0.2">
      <c r="A100" s="4">
        <v>39902</v>
      </c>
      <c r="B100" s="120" t="s">
        <v>90</v>
      </c>
      <c r="C100" s="361">
        <v>915</v>
      </c>
      <c r="D100" s="361">
        <v>1999</v>
      </c>
      <c r="E100" s="129">
        <f t="shared" si="15"/>
        <v>40</v>
      </c>
      <c r="F100" s="312"/>
      <c r="G100" s="361">
        <v>307446</v>
      </c>
      <c r="H100" s="1"/>
      <c r="I100" s="392">
        <f t="shared" si="16"/>
        <v>5503</v>
      </c>
      <c r="J100" s="339"/>
      <c r="K100" s="339"/>
      <c r="L100" s="361">
        <v>6740</v>
      </c>
      <c r="M100" s="361">
        <f>(L100-L99)*30</f>
        <v>3780</v>
      </c>
      <c r="N100" s="1">
        <v>7094</v>
      </c>
      <c r="O100" s="1">
        <f t="shared" si="17"/>
        <v>51</v>
      </c>
      <c r="P100" s="1">
        <v>23479</v>
      </c>
      <c r="Q100" s="1">
        <v>133222</v>
      </c>
      <c r="R100" s="1">
        <v>293140</v>
      </c>
      <c r="S100" s="1">
        <v>141627</v>
      </c>
      <c r="T100" s="1">
        <v>14655</v>
      </c>
      <c r="U100" s="1">
        <v>21098</v>
      </c>
      <c r="V100" s="318">
        <v>4.6100000000000003</v>
      </c>
    </row>
    <row r="101" spans="1:24" x14ac:dyDescent="0.2">
      <c r="A101" s="4">
        <v>39934</v>
      </c>
      <c r="B101" s="120" t="s">
        <v>91</v>
      </c>
      <c r="C101" s="361">
        <v>926</v>
      </c>
      <c r="D101" s="361">
        <v>2019</v>
      </c>
      <c r="E101" s="129">
        <f t="shared" si="15"/>
        <v>31</v>
      </c>
      <c r="F101" s="312"/>
      <c r="G101" s="361">
        <v>309217</v>
      </c>
      <c r="H101" s="1"/>
      <c r="I101" s="392">
        <f t="shared" si="16"/>
        <v>1771</v>
      </c>
      <c r="J101" s="339"/>
      <c r="K101" s="339"/>
      <c r="L101" s="361">
        <v>6826</v>
      </c>
      <c r="M101" s="361">
        <f t="shared" ref="M101:M109" si="18">(L101-L100)*30</f>
        <v>2580</v>
      </c>
      <c r="N101" s="1">
        <v>7222</v>
      </c>
      <c r="O101" s="1">
        <f t="shared" si="17"/>
        <v>128</v>
      </c>
      <c r="P101" s="1">
        <v>23684</v>
      </c>
      <c r="Q101" s="1">
        <v>134517</v>
      </c>
      <c r="R101" s="1">
        <v>295732</v>
      </c>
      <c r="S101" s="1">
        <v>142738</v>
      </c>
      <c r="T101" s="1">
        <v>14708</v>
      </c>
      <c r="U101" s="1">
        <v>21222</v>
      </c>
      <c r="V101" s="1">
        <v>4.6219999999999999</v>
      </c>
    </row>
    <row r="102" spans="1:24" x14ac:dyDescent="0.2">
      <c r="A102" s="4">
        <v>39966</v>
      </c>
      <c r="B102" s="120" t="s">
        <v>92</v>
      </c>
      <c r="C102" s="361">
        <v>952</v>
      </c>
      <c r="D102" s="361">
        <v>2040</v>
      </c>
      <c r="E102" s="129">
        <f t="shared" si="15"/>
        <v>47</v>
      </c>
      <c r="F102" s="312"/>
      <c r="G102" s="361">
        <v>310190</v>
      </c>
      <c r="H102" s="1"/>
      <c r="I102" s="392">
        <f t="shared" si="16"/>
        <v>973</v>
      </c>
      <c r="J102" s="339"/>
      <c r="K102" s="339"/>
      <c r="L102" s="361">
        <v>6918</v>
      </c>
      <c r="M102" s="361">
        <f t="shared" si="18"/>
        <v>2760</v>
      </c>
      <c r="N102" s="1">
        <v>7349</v>
      </c>
      <c r="O102" s="1">
        <f t="shared" si="17"/>
        <v>127</v>
      </c>
      <c r="P102" s="1"/>
      <c r="Q102" s="1"/>
      <c r="R102" s="1"/>
      <c r="S102" s="1">
        <v>144168</v>
      </c>
      <c r="T102" s="1">
        <v>14741</v>
      </c>
      <c r="U102" s="1">
        <v>213378</v>
      </c>
      <c r="V102" s="1"/>
    </row>
    <row r="103" spans="1:24" x14ac:dyDescent="0.2">
      <c r="A103" s="4">
        <v>39994</v>
      </c>
      <c r="B103" s="120" t="s">
        <v>93</v>
      </c>
      <c r="C103" s="361">
        <v>963</v>
      </c>
      <c r="D103" s="361">
        <v>2065</v>
      </c>
      <c r="E103" s="129">
        <f t="shared" si="15"/>
        <v>36</v>
      </c>
      <c r="F103" s="312"/>
      <c r="G103" s="361">
        <v>311149</v>
      </c>
      <c r="H103" s="1"/>
      <c r="I103" s="392">
        <f t="shared" si="16"/>
        <v>959</v>
      </c>
      <c r="J103" s="339"/>
      <c r="K103" s="339"/>
      <c r="L103" s="361">
        <v>6983</v>
      </c>
      <c r="M103" s="361">
        <f t="shared" si="18"/>
        <v>1950</v>
      </c>
      <c r="N103" s="1">
        <v>7453</v>
      </c>
      <c r="O103" s="1">
        <f t="shared" si="17"/>
        <v>104</v>
      </c>
      <c r="P103" s="1">
        <v>24111</v>
      </c>
      <c r="Q103" s="1">
        <v>136947</v>
      </c>
      <c r="R103" s="1">
        <v>300963</v>
      </c>
      <c r="S103" s="1">
        <v>145004</v>
      </c>
      <c r="T103" s="1">
        <v>14770</v>
      </c>
      <c r="U103" s="1">
        <v>21412</v>
      </c>
      <c r="V103" s="1">
        <v>4.6219999999999999</v>
      </c>
    </row>
    <row r="104" spans="1:24" x14ac:dyDescent="0.2">
      <c r="A104" s="4">
        <v>40025</v>
      </c>
      <c r="B104" s="121" t="s">
        <v>94</v>
      </c>
      <c r="C104" s="361">
        <v>964</v>
      </c>
      <c r="D104" s="361">
        <v>2094</v>
      </c>
      <c r="E104" s="129">
        <f t="shared" si="15"/>
        <v>30</v>
      </c>
      <c r="F104" s="312"/>
      <c r="G104" s="361">
        <v>311459</v>
      </c>
      <c r="H104" s="1"/>
      <c r="I104" s="392">
        <f t="shared" si="16"/>
        <v>310</v>
      </c>
      <c r="J104" s="339"/>
      <c r="K104" s="339"/>
      <c r="L104" s="361">
        <v>7075</v>
      </c>
      <c r="M104" s="361">
        <f t="shared" si="18"/>
        <v>2760</v>
      </c>
      <c r="N104" s="1">
        <v>7566</v>
      </c>
      <c r="O104" s="1">
        <f t="shared" si="17"/>
        <v>113</v>
      </c>
      <c r="P104" s="1">
        <v>24215</v>
      </c>
      <c r="Q104" s="1">
        <v>137536</v>
      </c>
      <c r="R104" s="1">
        <v>302173</v>
      </c>
      <c r="S104" s="1">
        <v>145554</v>
      </c>
      <c r="T104" s="1">
        <v>14800</v>
      </c>
      <c r="U104" s="1">
        <v>21480</v>
      </c>
      <c r="V104" s="1">
        <v>4.6479999999999997</v>
      </c>
    </row>
    <row r="105" spans="1:24" x14ac:dyDescent="0.2">
      <c r="A105" s="4">
        <v>40059</v>
      </c>
      <c r="B105" s="121" t="s">
        <v>95</v>
      </c>
      <c r="C105" s="361">
        <v>996</v>
      </c>
      <c r="D105" s="361">
        <v>2120</v>
      </c>
      <c r="E105" s="129">
        <f t="shared" si="15"/>
        <v>58</v>
      </c>
      <c r="F105" s="312"/>
      <c r="G105" s="361">
        <v>312218</v>
      </c>
      <c r="H105" s="1"/>
      <c r="I105" s="392">
        <f t="shared" si="16"/>
        <v>759</v>
      </c>
      <c r="J105" s="339"/>
      <c r="K105" s="339"/>
      <c r="L105" s="361">
        <v>7115</v>
      </c>
      <c r="M105" s="361">
        <f t="shared" si="18"/>
        <v>1200</v>
      </c>
      <c r="N105" s="1">
        <v>7693</v>
      </c>
      <c r="O105" s="1">
        <f t="shared" si="17"/>
        <v>127</v>
      </c>
      <c r="P105" s="1">
        <v>24478</v>
      </c>
      <c r="Q105" s="1">
        <v>139036</v>
      </c>
      <c r="R105" s="1">
        <v>305208</v>
      </c>
      <c r="S105" s="1">
        <v>146951</v>
      </c>
      <c r="T105" s="1">
        <v>14825</v>
      </c>
      <c r="U105" s="1">
        <v>21555</v>
      </c>
      <c r="V105" s="318">
        <v>5</v>
      </c>
    </row>
    <row r="106" spans="1:24" x14ac:dyDescent="0.2">
      <c r="A106" s="4">
        <v>40086</v>
      </c>
      <c r="B106" s="121" t="s">
        <v>96</v>
      </c>
      <c r="C106" s="361">
        <v>1006</v>
      </c>
      <c r="D106" s="361">
        <v>2144</v>
      </c>
      <c r="E106" s="312">
        <f t="shared" si="15"/>
        <v>34</v>
      </c>
      <c r="F106" s="334">
        <v>26</v>
      </c>
      <c r="G106" s="361">
        <v>313064</v>
      </c>
      <c r="H106" s="1">
        <v>341.2</v>
      </c>
      <c r="I106" s="392">
        <f t="shared" si="16"/>
        <v>846</v>
      </c>
      <c r="J106" s="437"/>
      <c r="K106" s="339"/>
      <c r="L106" s="361">
        <v>7184</v>
      </c>
      <c r="M106" s="361">
        <f t="shared" si="18"/>
        <v>2070</v>
      </c>
      <c r="N106" s="1">
        <v>7779</v>
      </c>
      <c r="O106" s="1">
        <f t="shared" si="17"/>
        <v>86</v>
      </c>
      <c r="P106" s="1">
        <v>24701</v>
      </c>
      <c r="Q106" s="1">
        <v>143080</v>
      </c>
      <c r="R106" s="1">
        <v>307923</v>
      </c>
      <c r="S106" s="1">
        <v>148138</v>
      </c>
      <c r="T106" s="1">
        <v>14849</v>
      </c>
      <c r="U106" s="1">
        <v>21660</v>
      </c>
      <c r="V106" s="1">
        <v>5.1130000000000004</v>
      </c>
    </row>
    <row r="107" spans="1:24" x14ac:dyDescent="0.2">
      <c r="A107" s="4">
        <v>40116</v>
      </c>
      <c r="B107" s="121" t="s">
        <v>97</v>
      </c>
      <c r="C107" s="361">
        <v>1032</v>
      </c>
      <c r="D107" s="361">
        <v>2190</v>
      </c>
      <c r="E107" s="312">
        <f t="shared" si="15"/>
        <v>72</v>
      </c>
      <c r="F107" s="334">
        <v>57</v>
      </c>
      <c r="G107" s="361">
        <v>316623</v>
      </c>
      <c r="H107" s="1">
        <v>367.08</v>
      </c>
      <c r="I107" s="392">
        <f t="shared" si="16"/>
        <v>3559</v>
      </c>
      <c r="J107" s="437">
        <f>(H107-H106)*1000</f>
        <v>25879.999999999996</v>
      </c>
      <c r="K107" s="437"/>
      <c r="L107" s="361">
        <v>7319</v>
      </c>
      <c r="M107" s="361">
        <f t="shared" si="18"/>
        <v>4050</v>
      </c>
      <c r="N107" s="1">
        <v>7826</v>
      </c>
      <c r="O107" s="1">
        <f t="shared" si="17"/>
        <v>47</v>
      </c>
      <c r="P107" s="1">
        <v>25205</v>
      </c>
      <c r="Q107" s="1">
        <v>143189</v>
      </c>
      <c r="R107" s="1">
        <v>314387</v>
      </c>
      <c r="S107" s="1">
        <v>150828</v>
      </c>
      <c r="T107" s="1">
        <v>14866</v>
      </c>
      <c r="U107" s="1">
        <v>21898</v>
      </c>
      <c r="V107" s="1">
        <v>5.125</v>
      </c>
    </row>
    <row r="108" spans="1:24" x14ac:dyDescent="0.2">
      <c r="A108" s="4">
        <v>40147</v>
      </c>
      <c r="B108" s="120" t="s">
        <v>98</v>
      </c>
      <c r="C108" s="361">
        <v>1043</v>
      </c>
      <c r="D108" s="361">
        <v>2216</v>
      </c>
      <c r="E108" s="312">
        <f t="shared" si="15"/>
        <v>37</v>
      </c>
      <c r="F108" s="334">
        <v>15</v>
      </c>
      <c r="G108" s="361">
        <v>322139</v>
      </c>
      <c r="H108" s="1">
        <v>408.24</v>
      </c>
      <c r="I108" s="392">
        <f t="shared" si="16"/>
        <v>5516</v>
      </c>
      <c r="J108" s="437">
        <f>(H108-H107)*1000</f>
        <v>41160.000000000022</v>
      </c>
      <c r="K108" s="437"/>
      <c r="L108" s="361">
        <v>7444</v>
      </c>
      <c r="M108" s="361">
        <f t="shared" si="18"/>
        <v>3750</v>
      </c>
      <c r="N108" s="1">
        <v>7858</v>
      </c>
      <c r="O108" s="1">
        <f t="shared" si="17"/>
        <v>32</v>
      </c>
      <c r="P108" s="1">
        <v>25922</v>
      </c>
      <c r="Q108" s="1">
        <v>147290</v>
      </c>
      <c r="R108" s="1">
        <v>323845</v>
      </c>
      <c r="S108" s="1">
        <v>154653</v>
      </c>
      <c r="T108" s="1">
        <v>14868</v>
      </c>
      <c r="U108" s="1">
        <v>22384</v>
      </c>
      <c r="V108" s="1">
        <v>5.125</v>
      </c>
      <c r="W108" s="311"/>
      <c r="X108" t="s">
        <v>186</v>
      </c>
    </row>
    <row r="109" spans="1:24" x14ac:dyDescent="0.2">
      <c r="A109" s="4">
        <v>40177</v>
      </c>
      <c r="B109" s="120" t="s">
        <v>99</v>
      </c>
      <c r="C109" s="361">
        <v>1170</v>
      </c>
      <c r="D109" s="361">
        <v>2238</v>
      </c>
      <c r="E109" s="312">
        <f t="shared" si="15"/>
        <v>149</v>
      </c>
      <c r="F109" s="334">
        <v>119</v>
      </c>
      <c r="G109" s="361">
        <v>331466</v>
      </c>
      <c r="H109" s="1">
        <v>481.48</v>
      </c>
      <c r="I109" s="392">
        <f t="shared" si="16"/>
        <v>9327</v>
      </c>
      <c r="J109" s="437">
        <f>(H109-H108)*1000</f>
        <v>73240.000000000015</v>
      </c>
      <c r="K109" s="437">
        <f>J109-(('Hort-Bücherei'!L12+'Hort-Bücherei'!S12)*1.03)</f>
        <v>63251.060000000012</v>
      </c>
      <c r="L109" s="361">
        <v>7611</v>
      </c>
      <c r="M109" s="361">
        <f t="shared" si="18"/>
        <v>5010</v>
      </c>
      <c r="N109" s="1">
        <v>7872</v>
      </c>
      <c r="O109" s="1">
        <f t="shared" si="17"/>
        <v>14</v>
      </c>
      <c r="P109" s="1">
        <v>26642</v>
      </c>
      <c r="Q109" s="1">
        <v>151407</v>
      </c>
      <c r="R109" s="1">
        <v>333419</v>
      </c>
      <c r="S109" s="1">
        <v>158500</v>
      </c>
      <c r="T109" s="1">
        <v>14869</v>
      </c>
      <c r="U109" s="1">
        <v>23078</v>
      </c>
      <c r="V109" s="318">
        <v>5.24</v>
      </c>
      <c r="W109" s="311"/>
      <c r="X109" t="s">
        <v>187</v>
      </c>
    </row>
    <row r="110" spans="1:24" x14ac:dyDescent="0.2">
      <c r="A110" s="127" t="s">
        <v>190</v>
      </c>
      <c r="B110" s="126"/>
      <c r="C110" s="118"/>
      <c r="D110" s="118"/>
      <c r="E110" s="119"/>
      <c r="F110" s="119">
        <f>SUM(F106:F109,E98:E105)</f>
        <v>532</v>
      </c>
      <c r="G110" s="37"/>
      <c r="H110" s="37"/>
      <c r="I110" s="419">
        <f>SUM(I98:I109)</f>
        <v>46059</v>
      </c>
      <c r="J110" s="439"/>
      <c r="K110" s="440"/>
      <c r="L110" s="443"/>
      <c r="M110" s="444">
        <f>SUM(M98:M109)</f>
        <v>38370</v>
      </c>
      <c r="N110" s="81"/>
      <c r="O110" s="201">
        <f>SUM(O98:O109)</f>
        <v>881</v>
      </c>
      <c r="P110" s="203"/>
      <c r="Q110" s="203"/>
      <c r="R110" s="203"/>
      <c r="S110" s="203"/>
      <c r="T110" s="203"/>
      <c r="U110" s="203"/>
      <c r="V110" s="445">
        <f>V109-V96</f>
        <v>0.67100000000000026</v>
      </c>
      <c r="W110" s="311"/>
      <c r="X110" t="s">
        <v>188</v>
      </c>
    </row>
    <row r="111" spans="1:24" x14ac:dyDescent="0.2">
      <c r="A111" s="4">
        <v>40210</v>
      </c>
      <c r="B111" s="120" t="s">
        <v>88</v>
      </c>
      <c r="C111" s="361">
        <v>1288</v>
      </c>
      <c r="D111" s="361">
        <v>2266</v>
      </c>
      <c r="E111" s="312">
        <f>(D111-D109)+(C111-C109)</f>
        <v>146</v>
      </c>
      <c r="F111" s="417">
        <f>E111-'Hort-Bücherei'!$V$14</f>
        <v>138.85300000000001</v>
      </c>
      <c r="G111" s="361">
        <v>342347</v>
      </c>
      <c r="H111" s="1">
        <v>569.53</v>
      </c>
      <c r="I111" s="392">
        <f>G111-G109</f>
        <v>10881</v>
      </c>
      <c r="J111" s="437">
        <f>(H111-H109)*1000</f>
        <v>88049.999999999956</v>
      </c>
      <c r="K111" s="437">
        <f>J111-(('Hort-Bücherei'!L14+'Hort-Bücherei'!S14)*1.06)</f>
        <v>83131.599999999962</v>
      </c>
      <c r="L111" s="361">
        <v>7748</v>
      </c>
      <c r="M111" s="361">
        <f>(L111-L109)*30</f>
        <v>4110</v>
      </c>
      <c r="N111" s="361">
        <v>7882</v>
      </c>
      <c r="O111" s="1">
        <f>N111-N109</f>
        <v>10</v>
      </c>
      <c r="P111" s="1">
        <v>27240</v>
      </c>
      <c r="Q111" s="1">
        <v>154827</v>
      </c>
      <c r="R111" s="1">
        <v>341393</v>
      </c>
      <c r="S111" s="1">
        <v>161687</v>
      </c>
      <c r="T111" s="1">
        <v>14888</v>
      </c>
      <c r="U111" s="1">
        <v>23864</v>
      </c>
      <c r="V111" s="318">
        <v>9.2999999999999999E-2</v>
      </c>
      <c r="W111" s="311"/>
      <c r="X111" t="s">
        <v>189</v>
      </c>
    </row>
    <row r="112" spans="1:24" x14ac:dyDescent="0.2">
      <c r="A112" s="4">
        <v>40235</v>
      </c>
      <c r="B112" s="120" t="s">
        <v>89</v>
      </c>
      <c r="C112" s="361">
        <v>1305</v>
      </c>
      <c r="D112" s="361">
        <v>2287</v>
      </c>
      <c r="E112" s="312">
        <f t="shared" ref="E112:E122" si="19">(D112-D111)+(C112-C111)</f>
        <v>38</v>
      </c>
      <c r="F112" s="417">
        <f>E112-'Hort-Bücherei'!$V$15</f>
        <v>30.677</v>
      </c>
      <c r="G112" s="361">
        <v>350399</v>
      </c>
      <c r="H112" s="1">
        <v>633.36</v>
      </c>
      <c r="I112" s="392">
        <f t="shared" ref="I112:I122" si="20">G112-G111</f>
        <v>8052</v>
      </c>
      <c r="J112" s="437">
        <f>(H112-H111)*1000</f>
        <v>63830.000000000044</v>
      </c>
      <c r="K112" s="437">
        <f>J112-(('Hort-Bücherei'!L15+'Hort-Bücherei'!S15)*1.06)</f>
        <v>60362.740000000042</v>
      </c>
      <c r="L112" s="361">
        <v>7843</v>
      </c>
      <c r="M112" s="361">
        <f t="shared" ref="M112:M122" si="21">(L112-L111)*30</f>
        <v>2850</v>
      </c>
      <c r="N112" s="361">
        <v>7907</v>
      </c>
      <c r="O112" s="1">
        <f>N112-N111</f>
        <v>25</v>
      </c>
      <c r="P112" s="1">
        <v>27840</v>
      </c>
      <c r="Q112" s="1">
        <v>158258</v>
      </c>
      <c r="R112" s="1">
        <v>349399</v>
      </c>
      <c r="S112" s="1">
        <v>164886</v>
      </c>
      <c r="T112" s="1">
        <v>14888</v>
      </c>
      <c r="U112" s="1">
        <v>24486</v>
      </c>
      <c r="V112" s="318">
        <v>3.4000000000000002E-2</v>
      </c>
      <c r="W112" s="311"/>
    </row>
    <row r="113" spans="1:27" x14ac:dyDescent="0.2">
      <c r="A113" s="4">
        <v>40274</v>
      </c>
      <c r="B113" s="120" t="s">
        <v>90</v>
      </c>
      <c r="C113" s="361">
        <v>1317</v>
      </c>
      <c r="D113" s="361">
        <v>2314</v>
      </c>
      <c r="E113" s="312">
        <f t="shared" si="19"/>
        <v>39</v>
      </c>
      <c r="F113" s="417">
        <f>E113-'Hort-Bücherei'!$V$16</f>
        <v>30.324999999999996</v>
      </c>
      <c r="G113" s="361">
        <v>357752</v>
      </c>
      <c r="H113" s="1">
        <v>689.42</v>
      </c>
      <c r="I113" s="392">
        <f t="shared" si="20"/>
        <v>7353</v>
      </c>
      <c r="J113" s="437">
        <f t="shared" ref="J113:J122" si="22">(H113-H112)*1000</f>
        <v>56059.999999999942</v>
      </c>
      <c r="K113" s="437">
        <f>J113-(('Hort-Bücherei'!L16+'Hort-Bücherei'!S16)*1.06)</f>
        <v>53319.899999999943</v>
      </c>
      <c r="L113" s="361">
        <v>7955</v>
      </c>
      <c r="M113" s="361">
        <f t="shared" si="21"/>
        <v>3360</v>
      </c>
      <c r="N113" s="361">
        <v>8012</v>
      </c>
      <c r="O113" s="1">
        <f t="shared" ref="O113:O122" si="23">N113-N112</f>
        <v>105</v>
      </c>
      <c r="P113" s="1">
        <v>28694</v>
      </c>
      <c r="Q113" s="1">
        <v>163139</v>
      </c>
      <c r="R113" s="1">
        <v>360667</v>
      </c>
      <c r="S113" s="1">
        <v>169437</v>
      </c>
      <c r="T113" s="1">
        <v>14896</v>
      </c>
      <c r="U113" s="1">
        <v>25181</v>
      </c>
      <c r="V113" s="318">
        <v>3.4000000000000002E-2</v>
      </c>
      <c r="W113" s="311"/>
      <c r="X113" s="311" t="s">
        <v>180</v>
      </c>
      <c r="Y113" s="311"/>
      <c r="Z113" s="311"/>
    </row>
    <row r="114" spans="1:27" x14ac:dyDescent="0.2">
      <c r="A114" s="4">
        <v>40301</v>
      </c>
      <c r="B114" s="120" t="s">
        <v>91</v>
      </c>
      <c r="C114" s="361">
        <v>1326</v>
      </c>
      <c r="D114" s="361">
        <v>2343</v>
      </c>
      <c r="E114" s="312">
        <f t="shared" si="19"/>
        <v>38</v>
      </c>
      <c r="F114" s="417">
        <f>E114-'Hort-Bücherei'!V17</f>
        <v>31.338000000000001</v>
      </c>
      <c r="G114" s="361">
        <v>360363</v>
      </c>
      <c r="H114" s="1">
        <v>707.79</v>
      </c>
      <c r="I114" s="392">
        <f t="shared" si="20"/>
        <v>2611</v>
      </c>
      <c r="J114" s="437">
        <f t="shared" si="22"/>
        <v>18370.000000000004</v>
      </c>
      <c r="K114" s="437">
        <f>J114-(('Hort-Bücherei'!L17+'Hort-Bücherei'!S17)*1.06)</f>
        <v>17977.800000000003</v>
      </c>
      <c r="L114" s="361">
        <v>8012</v>
      </c>
      <c r="M114" s="361">
        <f t="shared" si="21"/>
        <v>1710</v>
      </c>
      <c r="N114" s="361">
        <v>8115</v>
      </c>
      <c r="O114" s="1">
        <f t="shared" si="23"/>
        <v>103</v>
      </c>
      <c r="P114" s="1">
        <v>29121</v>
      </c>
      <c r="Q114" s="1">
        <v>165580</v>
      </c>
      <c r="R114" s="1">
        <v>366223</v>
      </c>
      <c r="S114" s="1">
        <v>171714</v>
      </c>
      <c r="T114" s="1">
        <v>14915</v>
      </c>
      <c r="U114" s="1">
        <v>24460</v>
      </c>
      <c r="V114" s="318">
        <v>7.0000000000000007E-2</v>
      </c>
      <c r="W114" s="311"/>
      <c r="X114" s="311" t="s">
        <v>181</v>
      </c>
      <c r="Y114" s="311"/>
      <c r="Z114" s="311"/>
    </row>
    <row r="115" spans="1:27" x14ac:dyDescent="0.2">
      <c r="A115" s="4">
        <v>40336</v>
      </c>
      <c r="B115" s="120" t="s">
        <v>92</v>
      </c>
      <c r="C115" s="361">
        <v>1353</v>
      </c>
      <c r="D115" s="361">
        <v>2365</v>
      </c>
      <c r="E115" s="312">
        <f t="shared" si="19"/>
        <v>49</v>
      </c>
      <c r="F115" s="417">
        <f>E115-'Hort-Bücherei'!V18</f>
        <v>42.149000000000001</v>
      </c>
      <c r="G115" s="361">
        <v>362399</v>
      </c>
      <c r="H115" s="1">
        <v>721.06</v>
      </c>
      <c r="I115" s="392">
        <f t="shared" si="20"/>
        <v>2036</v>
      </c>
      <c r="J115" s="437">
        <f t="shared" si="22"/>
        <v>13269.999999999982</v>
      </c>
      <c r="K115" s="437">
        <f>J115-(('Hort-Bücherei'!L18+'Hort-Bücherei'!S18)*1.06)</f>
        <v>12891.579999999982</v>
      </c>
      <c r="L115" s="361">
        <v>8091</v>
      </c>
      <c r="M115" s="361">
        <f t="shared" si="21"/>
        <v>2370</v>
      </c>
      <c r="N115" s="361">
        <v>8216</v>
      </c>
      <c r="O115" s="1">
        <f t="shared" si="23"/>
        <v>101</v>
      </c>
      <c r="P115" s="1">
        <v>29494</v>
      </c>
      <c r="Q115" s="1">
        <v>167708</v>
      </c>
      <c r="R115" s="1">
        <v>370938</v>
      </c>
      <c r="S115" s="1">
        <v>173701</v>
      </c>
      <c r="T115" s="1">
        <v>14947</v>
      </c>
      <c r="U115" s="1">
        <v>25678</v>
      </c>
      <c r="V115" s="318">
        <v>7.1999999999999995E-2</v>
      </c>
      <c r="W115" s="311"/>
    </row>
    <row r="116" spans="1:27" x14ac:dyDescent="0.2">
      <c r="A116" s="4">
        <v>40360</v>
      </c>
      <c r="B116" s="120" t="s">
        <v>93</v>
      </c>
      <c r="C116" s="361">
        <v>1368</v>
      </c>
      <c r="D116" s="361">
        <v>2388</v>
      </c>
      <c r="E116" s="312">
        <f t="shared" si="19"/>
        <v>38</v>
      </c>
      <c r="F116" s="417">
        <f>E116-'Hort-Bücherei'!V19</f>
        <v>30.906000000000006</v>
      </c>
      <c r="G116" s="361">
        <v>362652</v>
      </c>
      <c r="H116" s="1">
        <v>721.56</v>
      </c>
      <c r="I116" s="392">
        <f t="shared" si="20"/>
        <v>253</v>
      </c>
      <c r="J116" s="437">
        <f t="shared" si="22"/>
        <v>500</v>
      </c>
      <c r="K116" s="437">
        <f>J116-(('Hort-Bücherei'!L19+'Hort-Bücherei'!S19)*1.06)</f>
        <v>500</v>
      </c>
      <c r="L116" s="361">
        <v>8160</v>
      </c>
      <c r="M116" s="361">
        <f t="shared" si="21"/>
        <v>2070</v>
      </c>
      <c r="N116" s="361">
        <v>8312</v>
      </c>
      <c r="O116" s="1">
        <f t="shared" si="23"/>
        <v>96</v>
      </c>
      <c r="P116" s="1">
        <v>29581</v>
      </c>
      <c r="Q116" s="1">
        <v>168198</v>
      </c>
      <c r="R116" s="1">
        <v>371928</v>
      </c>
      <c r="S116" s="1">
        <v>174157</v>
      </c>
      <c r="T116" s="1">
        <v>14972</v>
      </c>
      <c r="U116" s="1">
        <v>25740</v>
      </c>
      <c r="V116" s="318">
        <v>0.19700000000000001</v>
      </c>
      <c r="W116" s="311"/>
    </row>
    <row r="117" spans="1:27" x14ac:dyDescent="0.2">
      <c r="A117" s="4">
        <v>40392</v>
      </c>
      <c r="B117" s="121" t="s">
        <v>94</v>
      </c>
      <c r="C117" s="361">
        <v>1398</v>
      </c>
      <c r="D117" s="361">
        <v>2431</v>
      </c>
      <c r="E117" s="312">
        <f t="shared" si="19"/>
        <v>73</v>
      </c>
      <c r="F117" s="417">
        <f>E117-'Hort-Bücherei'!V20</f>
        <v>65.24799999999999</v>
      </c>
      <c r="G117" s="361">
        <v>362945</v>
      </c>
      <c r="H117" s="1">
        <v>722.06</v>
      </c>
      <c r="I117" s="392">
        <f t="shared" si="20"/>
        <v>293</v>
      </c>
      <c r="J117" s="437">
        <f t="shared" si="22"/>
        <v>500</v>
      </c>
      <c r="K117" s="437">
        <f>J117-(('Hort-Bücherei'!L20+'Hort-Bücherei'!S20)*1.06)</f>
        <v>500</v>
      </c>
      <c r="L117" s="361">
        <v>8239</v>
      </c>
      <c r="M117" s="361">
        <f t="shared" si="21"/>
        <v>2370</v>
      </c>
      <c r="N117" s="361">
        <v>8442</v>
      </c>
      <c r="O117" s="1">
        <f t="shared" si="23"/>
        <v>130</v>
      </c>
      <c r="P117" s="1">
        <v>29684</v>
      </c>
      <c r="Q117" s="1">
        <v>168784</v>
      </c>
      <c r="R117" s="1">
        <v>373110</v>
      </c>
      <c r="S117" s="1">
        <v>174705</v>
      </c>
      <c r="T117" s="1">
        <v>15005</v>
      </c>
      <c r="U117" s="1">
        <v>25812</v>
      </c>
      <c r="V117" s="318">
        <v>0.19700000000000001</v>
      </c>
      <c r="W117" s="311"/>
    </row>
    <row r="118" spans="1:27" x14ac:dyDescent="0.2">
      <c r="A118" s="4">
        <v>40423</v>
      </c>
      <c r="B118" s="121" t="s">
        <v>95</v>
      </c>
      <c r="C118" s="361">
        <v>1420</v>
      </c>
      <c r="D118" s="361">
        <v>2459</v>
      </c>
      <c r="E118" s="312">
        <f t="shared" si="19"/>
        <v>50</v>
      </c>
      <c r="F118" s="417">
        <f>E118-'Hort-Bücherei'!V21</f>
        <v>47.535000000000011</v>
      </c>
      <c r="G118" s="361">
        <v>363198</v>
      </c>
      <c r="H118" s="233">
        <v>723</v>
      </c>
      <c r="I118" s="392">
        <f t="shared" si="20"/>
        <v>253</v>
      </c>
      <c r="J118" s="437">
        <f t="shared" si="22"/>
        <v>940.00000000005457</v>
      </c>
      <c r="K118" s="437">
        <f>J118-(('Hort-Bücherei'!L21+'Hort-Bücherei'!S21)*1.06)</f>
        <v>940.00000000005457</v>
      </c>
      <c r="L118" s="361">
        <v>8276</v>
      </c>
      <c r="M118" s="361">
        <f t="shared" si="21"/>
        <v>1110</v>
      </c>
      <c r="N118" s="361">
        <v>8524</v>
      </c>
      <c r="O118" s="1">
        <f t="shared" si="23"/>
        <v>82</v>
      </c>
      <c r="P118" s="1">
        <v>29714</v>
      </c>
      <c r="Q118" s="1">
        <v>168951</v>
      </c>
      <c r="R118" s="1">
        <v>373449</v>
      </c>
      <c r="S118" s="1">
        <v>174861</v>
      </c>
      <c r="T118" s="1">
        <v>15062</v>
      </c>
      <c r="U118" s="1">
        <v>25909</v>
      </c>
      <c r="V118" s="318">
        <v>0.217</v>
      </c>
    </row>
    <row r="119" spans="1:27" x14ac:dyDescent="0.2">
      <c r="A119" s="4">
        <v>40451</v>
      </c>
      <c r="B119" s="121" t="s">
        <v>96</v>
      </c>
      <c r="C119" s="361">
        <v>1457</v>
      </c>
      <c r="D119" s="361">
        <v>2480</v>
      </c>
      <c r="E119" s="312">
        <f t="shared" si="19"/>
        <v>58</v>
      </c>
      <c r="F119" s="417">
        <f>E119-'Hort-Bücherei'!V22</f>
        <v>51.595999999999989</v>
      </c>
      <c r="G119" s="361">
        <v>364194</v>
      </c>
      <c r="H119" s="233">
        <v>730.7</v>
      </c>
      <c r="I119" s="392">
        <f t="shared" si="20"/>
        <v>996</v>
      </c>
      <c r="J119" s="437">
        <f t="shared" si="22"/>
        <v>7700.0000000000455</v>
      </c>
      <c r="K119" s="437">
        <f>J119-(('Hort-Bücherei'!L22+'Hort-Bücherei'!S22)*1.06)</f>
        <v>7502.8400000000456</v>
      </c>
      <c r="L119" s="361">
        <v>8342</v>
      </c>
      <c r="M119" s="361">
        <f t="shared" si="21"/>
        <v>1980</v>
      </c>
      <c r="N119" s="361">
        <v>8605</v>
      </c>
      <c r="O119" s="1">
        <f t="shared" si="23"/>
        <v>81</v>
      </c>
      <c r="P119" s="1">
        <v>29714</v>
      </c>
      <c r="Q119" s="1">
        <v>168951</v>
      </c>
      <c r="R119" s="1">
        <v>373449</v>
      </c>
      <c r="S119" s="1">
        <v>174861</v>
      </c>
      <c r="T119" s="1">
        <v>15104</v>
      </c>
      <c r="U119" s="1">
        <v>26101</v>
      </c>
      <c r="V119" s="318">
        <v>0.217</v>
      </c>
      <c r="W119" s="311"/>
    </row>
    <row r="120" spans="1:27" x14ac:dyDescent="0.2">
      <c r="A120" s="4">
        <v>40484</v>
      </c>
      <c r="B120" s="121" t="s">
        <v>97</v>
      </c>
      <c r="C120" s="361">
        <v>1501</v>
      </c>
      <c r="D120" s="361">
        <v>2544</v>
      </c>
      <c r="E120" s="312">
        <f t="shared" si="19"/>
        <v>108</v>
      </c>
      <c r="F120" s="417">
        <f>E120-'Hort-Bücherei'!V23</f>
        <v>99.65</v>
      </c>
      <c r="G120" s="361">
        <v>366990</v>
      </c>
      <c r="H120" s="233">
        <v>749.97</v>
      </c>
      <c r="I120" s="392">
        <f t="shared" si="20"/>
        <v>2796</v>
      </c>
      <c r="J120" s="437">
        <f t="shared" si="22"/>
        <v>19269.999999999982</v>
      </c>
      <c r="K120" s="437">
        <f>J120-(('Hort-Bücherei'!L23+'Hort-Bücherei'!S23)*1.06)</f>
        <v>17982.09999999998</v>
      </c>
      <c r="L120" s="361">
        <v>8470</v>
      </c>
      <c r="M120" s="361">
        <f t="shared" si="21"/>
        <v>3840</v>
      </c>
      <c r="N120" s="361">
        <v>8672</v>
      </c>
      <c r="O120" s="1">
        <f t="shared" si="23"/>
        <v>67</v>
      </c>
      <c r="P120" s="1">
        <v>30213</v>
      </c>
      <c r="Q120" s="1">
        <v>171804</v>
      </c>
      <c r="R120" s="1">
        <v>379025</v>
      </c>
      <c r="S120" s="1">
        <v>177529</v>
      </c>
      <c r="T120" s="1">
        <v>15136</v>
      </c>
      <c r="U120" s="1">
        <v>26532</v>
      </c>
      <c r="V120" s="318">
        <v>0.23300000000000001</v>
      </c>
      <c r="W120" s="311"/>
    </row>
    <row r="121" spans="1:27" x14ac:dyDescent="0.2">
      <c r="A121" s="4">
        <v>40512</v>
      </c>
      <c r="B121" s="120" t="s">
        <v>98</v>
      </c>
      <c r="C121" s="361">
        <v>1525</v>
      </c>
      <c r="D121" s="361">
        <v>2570</v>
      </c>
      <c r="E121" s="312">
        <f t="shared" si="19"/>
        <v>50</v>
      </c>
      <c r="F121" s="417">
        <f>E121-'Hort-Bücherei'!V24</f>
        <v>43.463999999999999</v>
      </c>
      <c r="G121" s="361">
        <v>370081</v>
      </c>
      <c r="H121" s="233">
        <v>772.22</v>
      </c>
      <c r="I121" s="392">
        <f t="shared" si="20"/>
        <v>3091</v>
      </c>
      <c r="J121" s="437">
        <f t="shared" si="22"/>
        <v>22250</v>
      </c>
      <c r="K121" s="437">
        <f>J121-(('Hort-Bücherei'!L24+'Hort-Bücherei'!S24)*1.06)</f>
        <v>20362.140000000003</v>
      </c>
      <c r="L121" s="361">
        <v>8578</v>
      </c>
      <c r="M121" s="361">
        <f t="shared" si="21"/>
        <v>3240</v>
      </c>
      <c r="N121" s="361">
        <v>8695</v>
      </c>
      <c r="O121" s="1">
        <f t="shared" si="23"/>
        <v>23</v>
      </c>
      <c r="P121" s="1">
        <v>30649</v>
      </c>
      <c r="Q121" s="1">
        <v>174299</v>
      </c>
      <c r="R121" s="1">
        <v>381158</v>
      </c>
      <c r="S121" s="1">
        <v>179856</v>
      </c>
      <c r="T121" s="1">
        <v>26974</v>
      </c>
      <c r="U121" s="1">
        <v>26974</v>
      </c>
      <c r="V121" s="318">
        <v>0.26300000000000001</v>
      </c>
      <c r="W121" s="311"/>
    </row>
    <row r="122" spans="1:27" x14ac:dyDescent="0.2">
      <c r="A122" s="4">
        <v>40542</v>
      </c>
      <c r="B122" s="120" t="s">
        <v>99</v>
      </c>
      <c r="C122" s="361">
        <v>1546</v>
      </c>
      <c r="D122" s="361">
        <v>2594</v>
      </c>
      <c r="E122" s="312">
        <f t="shared" si="19"/>
        <v>45</v>
      </c>
      <c r="F122" s="417">
        <f>E122-'Hort-Bücherei'!V25</f>
        <v>39.158000000000001</v>
      </c>
      <c r="G122" s="361">
        <v>376400</v>
      </c>
      <c r="H122" s="233">
        <v>820.59</v>
      </c>
      <c r="I122" s="392">
        <f t="shared" si="20"/>
        <v>6319</v>
      </c>
      <c r="J122" s="437">
        <f t="shared" si="22"/>
        <v>48370.000000000007</v>
      </c>
      <c r="K122" s="437">
        <f>J122-(('Hort-Bücherei'!L25+'Hort-Bücherei'!S25)*1.06)</f>
        <v>43300.020000000004</v>
      </c>
      <c r="L122" s="361">
        <v>8681</v>
      </c>
      <c r="M122" s="361">
        <f t="shared" si="21"/>
        <v>3090</v>
      </c>
      <c r="N122" s="361">
        <v>8699</v>
      </c>
      <c r="O122" s="1">
        <f t="shared" si="23"/>
        <v>4</v>
      </c>
      <c r="P122" s="1">
        <v>31373</v>
      </c>
      <c r="Q122" s="1">
        <v>178437</v>
      </c>
      <c r="R122" s="1">
        <v>383423</v>
      </c>
      <c r="S122" s="1">
        <v>183719</v>
      </c>
      <c r="T122" s="1">
        <v>15160</v>
      </c>
      <c r="U122" s="1">
        <v>27616</v>
      </c>
      <c r="V122" s="318">
        <v>0.26300000000000001</v>
      </c>
      <c r="W122" s="311"/>
    </row>
    <row r="123" spans="1:27" x14ac:dyDescent="0.2">
      <c r="A123" s="127" t="s">
        <v>191</v>
      </c>
      <c r="B123" s="126"/>
      <c r="C123" s="118"/>
      <c r="D123" s="118"/>
      <c r="E123" s="119"/>
      <c r="F123" s="441">
        <f>SUM(F111:F122)</f>
        <v>650.899</v>
      </c>
      <c r="G123" s="37"/>
      <c r="H123" s="37"/>
      <c r="I123" s="419">
        <f>SUM(I111:I122)</f>
        <v>44934</v>
      </c>
      <c r="J123" s="439">
        <f>SUM(J111:J122)</f>
        <v>339110</v>
      </c>
      <c r="K123" s="439">
        <f>SUM(K111:K122)</f>
        <v>318770.72000000003</v>
      </c>
      <c r="L123" s="443"/>
      <c r="M123" s="444">
        <f>SUM(M111:M122)</f>
        <v>32100</v>
      </c>
      <c r="N123" s="81"/>
      <c r="O123" s="201">
        <f>SUM(O111:O122)</f>
        <v>827</v>
      </c>
      <c r="P123" s="203"/>
      <c r="Q123" s="203"/>
      <c r="R123" s="203"/>
      <c r="S123" s="203"/>
      <c r="T123" s="203"/>
      <c r="U123" s="203"/>
      <c r="V123" s="445">
        <v>0.26300000000000001</v>
      </c>
      <c r="W123" s="311"/>
    </row>
    <row r="124" spans="1:27" x14ac:dyDescent="0.2">
      <c r="A124" s="4">
        <v>40575</v>
      </c>
      <c r="B124" s="120" t="s">
        <v>88</v>
      </c>
      <c r="C124" s="361">
        <v>1558</v>
      </c>
      <c r="D124" s="361">
        <v>2619</v>
      </c>
      <c r="E124" s="312">
        <f>(D124-D122)+(C124-C122)</f>
        <v>37</v>
      </c>
      <c r="F124" s="417">
        <f>E124-'Hort-Bücherei'!$V$27</f>
        <v>30.498000000000005</v>
      </c>
      <c r="G124" s="361">
        <v>382434</v>
      </c>
      <c r="H124" s="1">
        <v>867.02</v>
      </c>
      <c r="I124" s="392">
        <f>G124-G122</f>
        <v>6034</v>
      </c>
      <c r="J124" s="437">
        <f>(H124-H122)*1000</f>
        <v>46429.999999999949</v>
      </c>
      <c r="K124" s="437">
        <f>J124-(('Hort-Bücherei'!L27+'Hort-Bücherei'!S27)*1.06)</f>
        <v>42192.119999999952</v>
      </c>
      <c r="L124" s="361">
        <v>8797</v>
      </c>
      <c r="M124" s="361">
        <f>(L124-L122)*30</f>
        <v>3480</v>
      </c>
      <c r="N124" s="361">
        <v>8720</v>
      </c>
      <c r="O124" s="361">
        <f>N124-N122</f>
        <v>21</v>
      </c>
      <c r="P124" s="1">
        <v>32055</v>
      </c>
      <c r="Q124" s="1">
        <v>182337</v>
      </c>
      <c r="R124" s="1">
        <v>387509</v>
      </c>
      <c r="S124" s="1">
        <v>187356</v>
      </c>
      <c r="T124" s="1">
        <v>15171</v>
      </c>
      <c r="U124" s="1">
        <v>28297</v>
      </c>
      <c r="V124" s="1">
        <v>0.26300000000000001</v>
      </c>
      <c r="W124" s="311"/>
    </row>
    <row r="125" spans="1:27" x14ac:dyDescent="0.2">
      <c r="A125" s="4">
        <v>40604</v>
      </c>
      <c r="B125" s="120" t="s">
        <v>89</v>
      </c>
      <c r="C125" s="361">
        <v>1576</v>
      </c>
      <c r="D125" s="361">
        <v>2649</v>
      </c>
      <c r="E125" s="312">
        <f t="shared" ref="E125:E135" si="24">(D125-D124)+(C125-C124)</f>
        <v>48</v>
      </c>
      <c r="F125" s="417">
        <f>E125-'Hort-Bücherei'!$V$28</f>
        <v>40.622</v>
      </c>
      <c r="G125" s="361">
        <v>387890</v>
      </c>
      <c r="H125" s="1">
        <v>908.12</v>
      </c>
      <c r="I125" s="392">
        <f t="shared" ref="I125:I135" si="25">G125-G124</f>
        <v>5456</v>
      </c>
      <c r="J125" s="437">
        <f t="shared" ref="J125:J135" si="26">(H125-H124)*1000</f>
        <v>41100.000000000022</v>
      </c>
      <c r="K125" s="437">
        <f>J125-(('Hort-Bücherei'!L28+'Hort-Bücherei'!S28)*1.06)</f>
        <v>37985.720000000016</v>
      </c>
      <c r="L125" s="361">
        <v>8922</v>
      </c>
      <c r="M125" s="361">
        <f t="shared" ref="M125:M135" si="27">(L125-L124)*30</f>
        <v>3750</v>
      </c>
      <c r="N125" s="361">
        <v>8763</v>
      </c>
      <c r="O125" s="361">
        <f t="shared" ref="O125:O135" si="28">N125-N124</f>
        <v>43</v>
      </c>
      <c r="P125" s="1">
        <v>32749</v>
      </c>
      <c r="Q125" s="1">
        <v>186305</v>
      </c>
      <c r="R125" s="1">
        <v>394589</v>
      </c>
      <c r="S125" s="1">
        <v>191059</v>
      </c>
      <c r="T125" s="1">
        <v>15171</v>
      </c>
      <c r="U125" s="1">
        <v>28892</v>
      </c>
      <c r="V125" s="1">
        <v>0.26300000000000001</v>
      </c>
      <c r="W125" s="311"/>
    </row>
    <row r="126" spans="1:27" x14ac:dyDescent="0.2">
      <c r="A126" s="4">
        <v>40633</v>
      </c>
      <c r="B126" s="120" t="s">
        <v>90</v>
      </c>
      <c r="C126" s="361">
        <v>1593</v>
      </c>
      <c r="D126" s="361">
        <v>2676</v>
      </c>
      <c r="E126" s="312">
        <f t="shared" si="24"/>
        <v>44</v>
      </c>
      <c r="F126" s="417">
        <f>E126-'Hort-Bücherei'!$V$29</f>
        <v>36.431999999999988</v>
      </c>
      <c r="G126" s="361">
        <v>391188</v>
      </c>
      <c r="H126" s="1">
        <v>932.34</v>
      </c>
      <c r="I126" s="392">
        <f t="shared" si="25"/>
        <v>3298</v>
      </c>
      <c r="J126" s="437">
        <f t="shared" si="26"/>
        <v>24220.000000000029</v>
      </c>
      <c r="K126" s="437">
        <f>J126-(('Hort-Bücherei'!L29+'Hort-Bücherei'!S29)*1.06)</f>
        <v>22707.38000000003</v>
      </c>
      <c r="L126" s="361">
        <v>9014</v>
      </c>
      <c r="M126" s="361">
        <f t="shared" si="27"/>
        <v>2760</v>
      </c>
      <c r="N126" s="361">
        <v>8854</v>
      </c>
      <c r="O126" s="361">
        <f t="shared" si="28"/>
        <v>91</v>
      </c>
      <c r="P126" s="1">
        <v>33195</v>
      </c>
      <c r="Q126" s="1">
        <v>188857</v>
      </c>
      <c r="R126" s="1">
        <v>399562</v>
      </c>
      <c r="S126" s="1">
        <v>193438</v>
      </c>
      <c r="T126" s="1">
        <v>15200</v>
      </c>
      <c r="U126" s="1">
        <v>29367</v>
      </c>
      <c r="V126" s="1">
        <v>0.26300000000000001</v>
      </c>
      <c r="W126" s="311"/>
      <c r="X126" s="436" t="s">
        <v>242</v>
      </c>
      <c r="Y126" s="436" t="s">
        <v>243</v>
      </c>
      <c r="Z126" s="436"/>
      <c r="AA126" s="436"/>
    </row>
    <row r="127" spans="1:27" x14ac:dyDescent="0.2">
      <c r="A127" s="4">
        <v>40665</v>
      </c>
      <c r="B127" s="120" t="s">
        <v>91</v>
      </c>
      <c r="C127" s="361">
        <v>1601</v>
      </c>
      <c r="D127" s="361">
        <v>2698</v>
      </c>
      <c r="E127" s="312">
        <f t="shared" si="24"/>
        <v>30</v>
      </c>
      <c r="F127" s="417">
        <f>E127-'Hort-Bücherei'!$V$30</f>
        <v>22.406000000000006</v>
      </c>
      <c r="G127" s="361">
        <v>392559</v>
      </c>
      <c r="H127" s="1">
        <v>941.04</v>
      </c>
      <c r="I127" s="392">
        <f t="shared" si="25"/>
        <v>1371</v>
      </c>
      <c r="J127" s="437">
        <f t="shared" si="26"/>
        <v>8699.9999999999309</v>
      </c>
      <c r="K127" s="437">
        <f>J127-(('Hort-Bücherei'!L30+'Hort-Bücherei'!S30)*1.06)</f>
        <v>8514.4999999999309</v>
      </c>
      <c r="L127" s="361">
        <v>9081</v>
      </c>
      <c r="M127" s="361">
        <f t="shared" si="27"/>
        <v>2010</v>
      </c>
      <c r="N127" s="361">
        <v>8978</v>
      </c>
      <c r="O127" s="361">
        <f t="shared" si="28"/>
        <v>124</v>
      </c>
      <c r="P127" s="1">
        <v>33469</v>
      </c>
      <c r="Q127" s="1">
        <v>190419</v>
      </c>
      <c r="R127" s="1">
        <v>401621</v>
      </c>
      <c r="S127" s="1">
        <v>1948</v>
      </c>
      <c r="T127" s="1">
        <v>15231</v>
      </c>
      <c r="U127" s="1">
        <v>29627</v>
      </c>
      <c r="V127" s="1">
        <v>0.30599999999999999</v>
      </c>
      <c r="W127" s="311"/>
      <c r="X127" s="436"/>
      <c r="Y127" s="436" t="s">
        <v>244</v>
      </c>
      <c r="Z127" s="436"/>
      <c r="AA127" s="436"/>
    </row>
    <row r="128" spans="1:27" x14ac:dyDescent="0.2">
      <c r="A128" s="4">
        <v>40697</v>
      </c>
      <c r="B128" s="120" t="s">
        <v>92</v>
      </c>
      <c r="C128" s="361">
        <v>1670</v>
      </c>
      <c r="D128" s="361">
        <v>2731</v>
      </c>
      <c r="E128" s="312">
        <f t="shared" si="24"/>
        <v>102</v>
      </c>
      <c r="F128" s="417">
        <f>E128-'Hort-Bücherei'!$V$31</f>
        <v>94.075999999999993</v>
      </c>
      <c r="G128" s="361">
        <v>393291</v>
      </c>
      <c r="H128" s="1">
        <v>944.87</v>
      </c>
      <c r="I128" s="392">
        <f t="shared" si="25"/>
        <v>732</v>
      </c>
      <c r="J128" s="437">
        <f t="shared" si="26"/>
        <v>3830.0000000000409</v>
      </c>
      <c r="K128" s="437">
        <f>J128-(('Hort-Bücherei'!L31+'Hort-Bücherei'!S31)*1.06)</f>
        <v>3806.6800000000389</v>
      </c>
      <c r="L128" s="361">
        <v>9161</v>
      </c>
      <c r="M128" s="361">
        <f t="shared" si="27"/>
        <v>2400</v>
      </c>
      <c r="N128" s="361">
        <v>9108</v>
      </c>
      <c r="O128" s="361">
        <f t="shared" si="28"/>
        <v>130</v>
      </c>
      <c r="P128" s="1">
        <v>33653</v>
      </c>
      <c r="Q128" s="1">
        <v>191469</v>
      </c>
      <c r="R128" s="1">
        <v>403144</v>
      </c>
      <c r="S128" s="1">
        <v>195876</v>
      </c>
      <c r="T128" s="1">
        <v>15266</v>
      </c>
      <c r="U128" s="1">
        <v>29774</v>
      </c>
      <c r="V128" s="1">
        <v>0.317</v>
      </c>
      <c r="W128" s="311"/>
      <c r="X128" s="436"/>
      <c r="Y128" s="436" t="s">
        <v>245</v>
      </c>
      <c r="Z128" s="436"/>
      <c r="AA128" s="436"/>
    </row>
    <row r="129" spans="1:23" x14ac:dyDescent="0.2">
      <c r="A129" s="4">
        <v>40725</v>
      </c>
      <c r="B129" s="120" t="s">
        <v>93</v>
      </c>
      <c r="C129" s="361">
        <v>1692</v>
      </c>
      <c r="D129" s="361">
        <v>2748</v>
      </c>
      <c r="E129" s="312">
        <f t="shared" si="24"/>
        <v>39</v>
      </c>
      <c r="F129" s="417">
        <f>E129-'Hort-Bücherei'!$V$32</f>
        <v>35.019000000000005</v>
      </c>
      <c r="G129" s="361">
        <v>393542</v>
      </c>
      <c r="H129" s="1">
        <v>945.71</v>
      </c>
      <c r="I129" s="392">
        <f t="shared" si="25"/>
        <v>251</v>
      </c>
      <c r="J129" s="437">
        <f t="shared" si="26"/>
        <v>840.00000000003183</v>
      </c>
      <c r="K129" s="437">
        <f>J129-(('Hort-Bücherei'!L32+'Hort-Bücherei'!S32)*1.06)</f>
        <v>840.00000000003183</v>
      </c>
      <c r="L129" s="361">
        <v>9220</v>
      </c>
      <c r="M129" s="361">
        <f t="shared" si="27"/>
        <v>1770</v>
      </c>
      <c r="N129" s="361">
        <v>9217</v>
      </c>
      <c r="O129" s="361">
        <f t="shared" si="28"/>
        <v>109</v>
      </c>
      <c r="P129" s="1">
        <v>33684</v>
      </c>
      <c r="Q129" s="1">
        <v>191645</v>
      </c>
      <c r="R129" s="1">
        <v>403496</v>
      </c>
      <c r="S129" s="1">
        <v>196040</v>
      </c>
      <c r="T129" s="1">
        <v>15328</v>
      </c>
      <c r="U129" s="1">
        <v>29866</v>
      </c>
      <c r="V129" s="1">
        <v>0.33600000000000002</v>
      </c>
      <c r="W129" s="311"/>
    </row>
    <row r="130" spans="1:23" x14ac:dyDescent="0.2">
      <c r="A130" s="4">
        <v>40756</v>
      </c>
      <c r="B130" s="121" t="s">
        <v>94</v>
      </c>
      <c r="C130" s="361">
        <v>1767</v>
      </c>
      <c r="D130" s="361">
        <v>2798</v>
      </c>
      <c r="E130" s="312">
        <f t="shared" si="24"/>
        <v>125</v>
      </c>
      <c r="F130" s="417">
        <f>E130-'Hort-Bücherei'!$V$33</f>
        <v>115.57300000000001</v>
      </c>
      <c r="G130" s="361">
        <v>393882</v>
      </c>
      <c r="H130" s="1">
        <v>946.48</v>
      </c>
      <c r="I130" s="392">
        <f t="shared" si="25"/>
        <v>340</v>
      </c>
      <c r="J130" s="437">
        <f t="shared" si="26"/>
        <v>769.99999999998181</v>
      </c>
      <c r="K130" s="437">
        <f>J130-(('Hort-Bücherei'!L33+'Hort-Bücherei'!S33)*1.06)</f>
        <v>769.99999999998181</v>
      </c>
      <c r="L130" s="361">
        <v>9316</v>
      </c>
      <c r="M130" s="361">
        <f t="shared" si="27"/>
        <v>2880</v>
      </c>
      <c r="N130" s="361">
        <v>9328</v>
      </c>
      <c r="O130" s="361">
        <f t="shared" si="28"/>
        <v>111</v>
      </c>
      <c r="P130" s="1">
        <v>33796</v>
      </c>
      <c r="Q130" s="1">
        <v>192277</v>
      </c>
      <c r="R130" s="1">
        <v>404758</v>
      </c>
      <c r="S130" s="1">
        <v>196628</v>
      </c>
      <c r="T130" s="1">
        <v>15355</v>
      </c>
      <c r="U130" s="1">
        <v>29948</v>
      </c>
      <c r="V130" s="1">
        <v>0.33600000000000002</v>
      </c>
      <c r="W130" s="311"/>
    </row>
    <row r="131" spans="1:23" x14ac:dyDescent="0.2">
      <c r="A131" s="4">
        <v>40787</v>
      </c>
      <c r="B131" s="121" t="s">
        <v>95</v>
      </c>
      <c r="C131" s="361">
        <v>1774</v>
      </c>
      <c r="D131" s="361">
        <v>2803</v>
      </c>
      <c r="E131" s="312">
        <f t="shared" si="24"/>
        <v>12</v>
      </c>
      <c r="F131" s="417">
        <f>E131-'Hort-Bücherei'!$V$34</f>
        <v>9.311000000000007</v>
      </c>
      <c r="G131" s="361">
        <v>394153</v>
      </c>
      <c r="H131" s="233">
        <v>947</v>
      </c>
      <c r="I131" s="392">
        <f t="shared" si="25"/>
        <v>271</v>
      </c>
      <c r="J131" s="437">
        <f t="shared" si="26"/>
        <v>519.99999999998181</v>
      </c>
      <c r="K131" s="437">
        <f>J131-(('Hort-Bücherei'!L34+'Hort-Bücherei'!S34)*1.06)</f>
        <v>519.99999999998181</v>
      </c>
      <c r="L131" s="361">
        <v>9343</v>
      </c>
      <c r="M131" s="361">
        <f t="shared" si="27"/>
        <v>810</v>
      </c>
      <c r="N131" s="361">
        <v>9430</v>
      </c>
      <c r="O131" s="361">
        <f t="shared" si="28"/>
        <v>102</v>
      </c>
      <c r="P131" s="1">
        <v>33888</v>
      </c>
      <c r="Q131" s="1">
        <v>192802</v>
      </c>
      <c r="R131" s="1">
        <v>405815</v>
      </c>
      <c r="S131" s="1">
        <v>197117</v>
      </c>
      <c r="T131" s="1">
        <v>15379</v>
      </c>
      <c r="U131" s="1">
        <v>30021</v>
      </c>
      <c r="V131" s="1">
        <v>0.33600000000000002</v>
      </c>
      <c r="W131" s="311"/>
    </row>
    <row r="132" spans="1:23" x14ac:dyDescent="0.2">
      <c r="A132" s="4">
        <v>40816</v>
      </c>
      <c r="B132" s="121" t="s">
        <v>96</v>
      </c>
      <c r="C132" s="361">
        <v>1798</v>
      </c>
      <c r="D132" s="361">
        <v>2829</v>
      </c>
      <c r="E132" s="312">
        <f t="shared" si="24"/>
        <v>50</v>
      </c>
      <c r="F132" s="417">
        <f>E132-'Hort-Bücherei'!$V$35</f>
        <v>41.050999999999988</v>
      </c>
      <c r="G132" s="361">
        <v>394882</v>
      </c>
      <c r="H132" s="1">
        <v>950.82</v>
      </c>
      <c r="I132" s="392">
        <f t="shared" si="25"/>
        <v>729</v>
      </c>
      <c r="J132" s="437">
        <f t="shared" si="26"/>
        <v>3820.00000000005</v>
      </c>
      <c r="K132" s="437">
        <f>J132-(('Hort-Bücherei'!L35+'Hort-Bücherei'!S35)*1.06)</f>
        <v>3735.2000000000517</v>
      </c>
      <c r="L132" s="361">
        <v>9418</v>
      </c>
      <c r="M132" s="361">
        <f t="shared" si="27"/>
        <v>2250</v>
      </c>
      <c r="N132" s="361">
        <v>9516</v>
      </c>
      <c r="O132" s="361">
        <f t="shared" si="28"/>
        <v>86</v>
      </c>
      <c r="P132" s="1">
        <v>34083</v>
      </c>
      <c r="Q132" s="1">
        <v>193914</v>
      </c>
      <c r="R132" s="1">
        <v>407347</v>
      </c>
      <c r="S132" s="1">
        <v>198157</v>
      </c>
      <c r="T132" s="1">
        <v>15405</v>
      </c>
      <c r="U132" s="1">
        <v>30156</v>
      </c>
      <c r="V132" s="1">
        <v>0.33600000000000002</v>
      </c>
      <c r="W132" s="311"/>
    </row>
    <row r="133" spans="1:23" x14ac:dyDescent="0.2">
      <c r="A133" s="4">
        <v>40849</v>
      </c>
      <c r="B133" s="121" t="s">
        <v>97</v>
      </c>
      <c r="C133" s="361">
        <v>1838</v>
      </c>
      <c r="D133" s="361">
        <v>2864</v>
      </c>
      <c r="E133" s="312">
        <f t="shared" si="24"/>
        <v>75</v>
      </c>
      <c r="F133" s="417">
        <f>E133-'Hort-Bücherei'!$V$36</f>
        <v>65.381</v>
      </c>
      <c r="G133" s="361">
        <v>397239</v>
      </c>
      <c r="H133" s="1">
        <v>965.51</v>
      </c>
      <c r="I133" s="392">
        <f t="shared" si="25"/>
        <v>2357</v>
      </c>
      <c r="J133" s="437">
        <f t="shared" si="26"/>
        <v>14689.999999999942</v>
      </c>
      <c r="K133" s="437">
        <f>J133-(('Hort-Bücherei'!L36+'Hort-Bücherei'!S36)*1.06)</f>
        <v>13554.739999999942</v>
      </c>
      <c r="L133" s="361">
        <v>9541</v>
      </c>
      <c r="M133" s="361">
        <f t="shared" si="27"/>
        <v>3690</v>
      </c>
      <c r="N133" s="361">
        <v>9592</v>
      </c>
      <c r="O133" s="361">
        <f t="shared" si="28"/>
        <v>76</v>
      </c>
      <c r="P133" s="1">
        <v>34713</v>
      </c>
      <c r="Q133" s="1">
        <v>197512</v>
      </c>
      <c r="R133" s="1">
        <v>412340</v>
      </c>
      <c r="S133" s="1">
        <v>201519</v>
      </c>
      <c r="T133" s="1">
        <v>15420</v>
      </c>
      <c r="U133" s="1">
        <v>30546</v>
      </c>
      <c r="V133" s="1">
        <v>0.36199999999999999</v>
      </c>
      <c r="W133" s="311"/>
    </row>
    <row r="134" spans="1:23" x14ac:dyDescent="0.2">
      <c r="A134" s="4">
        <v>40882</v>
      </c>
      <c r="B134" s="120" t="s">
        <v>98</v>
      </c>
      <c r="C134" s="361">
        <v>1927</v>
      </c>
      <c r="D134" s="361">
        <v>2896</v>
      </c>
      <c r="E134" s="312">
        <f t="shared" si="24"/>
        <v>121</v>
      </c>
      <c r="F134" s="417">
        <f>E134-'Hort-Bücherei'!$V$37</f>
        <v>111.95699999999999</v>
      </c>
      <c r="G134" s="361">
        <v>401745</v>
      </c>
      <c r="H134" s="1">
        <v>998.08</v>
      </c>
      <c r="I134" s="392">
        <f t="shared" si="25"/>
        <v>4506</v>
      </c>
      <c r="J134" s="437">
        <f t="shared" si="26"/>
        <v>32570.000000000051</v>
      </c>
      <c r="K134" s="437">
        <f>J134-(('Hort-Bücherei'!L37+'Hort-Bücherei'!S37)*1.06)</f>
        <v>29753.580000000053</v>
      </c>
      <c r="L134" s="361">
        <v>9677</v>
      </c>
      <c r="M134" s="361">
        <f t="shared" si="27"/>
        <v>4080</v>
      </c>
      <c r="N134" s="361">
        <v>9623</v>
      </c>
      <c r="O134" s="361">
        <f t="shared" si="28"/>
        <v>31</v>
      </c>
      <c r="P134" s="1">
        <v>35459</v>
      </c>
      <c r="Q134" s="1">
        <v>201774</v>
      </c>
      <c r="R134" s="1">
        <v>415940</v>
      </c>
      <c r="S134" s="1">
        <v>205500</v>
      </c>
      <c r="T134" s="1">
        <v>15423</v>
      </c>
      <c r="U134" s="1">
        <v>31130</v>
      </c>
      <c r="V134" s="1">
        <v>0.36199999999999999</v>
      </c>
      <c r="W134" s="311"/>
    </row>
    <row r="135" spans="1:23" x14ac:dyDescent="0.2">
      <c r="A135" s="4">
        <v>40907</v>
      </c>
      <c r="B135" s="120" t="s">
        <v>99</v>
      </c>
      <c r="C135" s="361">
        <v>1952</v>
      </c>
      <c r="D135" s="361">
        <v>2917</v>
      </c>
      <c r="E135" s="312">
        <f t="shared" si="24"/>
        <v>46</v>
      </c>
      <c r="F135" s="417">
        <f>E135-'Hort-Bücherei'!$V$38</f>
        <v>40.069000000000017</v>
      </c>
      <c r="G135" s="361">
        <v>405476</v>
      </c>
      <c r="H135" s="655">
        <v>1025.01</v>
      </c>
      <c r="I135" s="392">
        <f t="shared" si="25"/>
        <v>3731</v>
      </c>
      <c r="J135" s="437">
        <f t="shared" si="26"/>
        <v>26929.999999999949</v>
      </c>
      <c r="K135" s="437">
        <f>J135-(('Hort-Bücherei'!L38+'Hort-Bücherei'!S38)*1.06)</f>
        <v>24701.879999999946</v>
      </c>
      <c r="L135" s="361">
        <v>9791</v>
      </c>
      <c r="M135" s="361">
        <f t="shared" si="27"/>
        <v>3420</v>
      </c>
      <c r="N135" s="361">
        <v>9634</v>
      </c>
      <c r="O135" s="361">
        <f t="shared" si="28"/>
        <v>11</v>
      </c>
      <c r="P135" s="1">
        <v>36059</v>
      </c>
      <c r="Q135" s="1">
        <v>205207</v>
      </c>
      <c r="R135" s="1">
        <v>418419</v>
      </c>
      <c r="S135" s="1">
        <v>208702</v>
      </c>
      <c r="T135" s="1">
        <v>15423</v>
      </c>
      <c r="U135" s="1">
        <v>31621</v>
      </c>
      <c r="V135" s="1">
        <v>0.371</v>
      </c>
      <c r="W135" s="311"/>
    </row>
    <row r="136" spans="1:23" x14ac:dyDescent="0.2">
      <c r="A136" s="127" t="s">
        <v>251</v>
      </c>
      <c r="B136" s="126"/>
      <c r="C136" s="118"/>
      <c r="D136" s="118"/>
      <c r="E136" s="119"/>
      <c r="F136" s="441">
        <f>SUM(F124:F135)</f>
        <v>642.39499999999998</v>
      </c>
      <c r="G136" s="37"/>
      <c r="H136" s="37"/>
      <c r="I136" s="419">
        <f>SUM(I124:I135)</f>
        <v>29076</v>
      </c>
      <c r="J136" s="439">
        <f>SUM(J124:J135)</f>
        <v>204419.99999999994</v>
      </c>
      <c r="K136" s="439">
        <f>SUM(K124:K135)</f>
        <v>189081.79999999996</v>
      </c>
      <c r="L136" s="443"/>
      <c r="M136" s="444">
        <f>SUM(M124:M135)</f>
        <v>33300</v>
      </c>
      <c r="N136" s="81"/>
      <c r="O136" s="201">
        <f>SUM(O124:O135)</f>
        <v>935</v>
      </c>
      <c r="P136" s="203"/>
      <c r="Q136" s="203"/>
      <c r="R136" s="203"/>
      <c r="S136" s="203"/>
      <c r="T136" s="203"/>
      <c r="U136" s="203"/>
      <c r="V136" s="445">
        <f>V135-V122</f>
        <v>0.10799999999999998</v>
      </c>
      <c r="W136" s="311"/>
    </row>
    <row r="137" spans="1:23" x14ac:dyDescent="0.2">
      <c r="A137" s="4">
        <v>40940</v>
      </c>
      <c r="B137" s="120" t="s">
        <v>88</v>
      </c>
      <c r="C137" s="361">
        <v>1987</v>
      </c>
      <c r="D137" s="361">
        <v>2946</v>
      </c>
      <c r="E137" s="312">
        <f>(D137-D135)+(C137-C135)</f>
        <v>64</v>
      </c>
      <c r="F137" s="417">
        <f>E137-'Hort-Bücherei'!$V$40</f>
        <v>56.236999999999995</v>
      </c>
      <c r="G137" s="361">
        <v>411187</v>
      </c>
      <c r="H137" s="655">
        <v>1068.78</v>
      </c>
      <c r="I137" s="392">
        <f>G137-G135</f>
        <v>5711</v>
      </c>
      <c r="J137" s="437">
        <f>(H137-H135)*1000</f>
        <v>43769.999999999985</v>
      </c>
      <c r="K137" s="437">
        <f>J137-(('Hort-Bücherei'!L40+'Hort-Bücherei'!S40)*1.06)</f>
        <v>39507.739999999983</v>
      </c>
      <c r="L137" s="361">
        <v>9929</v>
      </c>
      <c r="M137" s="361">
        <f>(L137-L135)*30</f>
        <v>4140</v>
      </c>
      <c r="N137" s="361">
        <v>9665</v>
      </c>
      <c r="O137" s="361">
        <f>N137-N135</f>
        <v>31</v>
      </c>
      <c r="P137" s="1">
        <v>36711</v>
      </c>
      <c r="Q137" s="1">
        <v>208936</v>
      </c>
      <c r="R137" s="1">
        <v>420068</v>
      </c>
      <c r="S137" s="1">
        <v>212178</v>
      </c>
      <c r="T137" s="1">
        <v>15440</v>
      </c>
      <c r="U137" s="1">
        <v>32320</v>
      </c>
      <c r="V137" s="1">
        <v>0.371</v>
      </c>
      <c r="W137" s="311"/>
    </row>
    <row r="138" spans="1:23" x14ac:dyDescent="0.2">
      <c r="A138" s="4">
        <v>40968</v>
      </c>
      <c r="B138" s="120" t="s">
        <v>89</v>
      </c>
      <c r="C138" s="361">
        <v>2032</v>
      </c>
      <c r="D138" s="361">
        <v>3022</v>
      </c>
      <c r="E138" s="312">
        <f t="shared" ref="E138:E148" si="29">(D138-D137)+(C138-C137)</f>
        <v>121</v>
      </c>
      <c r="F138" s="417">
        <f>E138-'Hort-Bücherei'!$V$41</f>
        <v>113.76599999999999</v>
      </c>
      <c r="G138" s="361">
        <v>417020</v>
      </c>
      <c r="H138" s="655">
        <v>1115.3599999999999</v>
      </c>
      <c r="I138" s="392">
        <f t="shared" ref="I138:I148" si="30">G138-G137</f>
        <v>5833</v>
      </c>
      <c r="J138" s="437">
        <f t="shared" ref="J138:J148" si="31">(H138-H137)*1000</f>
        <v>46579.999999999927</v>
      </c>
      <c r="K138" s="437">
        <f>J138-(('Hort-Bücherei'!L41+'Hort-Bücherei'!S41)*1.06)</f>
        <v>42171.459999999934</v>
      </c>
      <c r="L138" s="361">
        <v>10030</v>
      </c>
      <c r="M138" s="361">
        <f t="shared" ref="M138:M148" si="32">(L138-L137)*30</f>
        <v>3030</v>
      </c>
      <c r="N138" s="361">
        <v>9713</v>
      </c>
      <c r="O138" s="361">
        <f t="shared" ref="O138:O148" si="33">N138-N137</f>
        <v>48</v>
      </c>
      <c r="P138" s="1">
        <v>37186</v>
      </c>
      <c r="Q138" s="1">
        <v>211650</v>
      </c>
      <c r="R138" s="1">
        <v>426386</v>
      </c>
      <c r="S138" s="1">
        <v>15459</v>
      </c>
      <c r="T138" s="1">
        <v>15459</v>
      </c>
      <c r="U138" s="1">
        <v>32905</v>
      </c>
      <c r="V138" s="1">
        <v>0.371</v>
      </c>
    </row>
    <row r="139" spans="1:23" x14ac:dyDescent="0.2">
      <c r="A139" s="1"/>
      <c r="B139" s="120" t="s">
        <v>90</v>
      </c>
      <c r="C139" s="361"/>
      <c r="D139" s="361"/>
      <c r="E139" s="312"/>
      <c r="F139" s="417"/>
      <c r="G139" s="361"/>
      <c r="H139" s="655"/>
      <c r="I139" s="392"/>
      <c r="J139" s="437"/>
      <c r="K139" s="437"/>
      <c r="L139" s="361"/>
      <c r="M139" s="361"/>
      <c r="N139" s="361"/>
      <c r="O139" s="361"/>
      <c r="P139" s="1"/>
      <c r="Q139" s="1"/>
      <c r="R139" s="1"/>
      <c r="S139" s="1"/>
      <c r="T139" s="1"/>
      <c r="U139" s="1"/>
      <c r="V139" s="1"/>
    </row>
    <row r="140" spans="1:23" x14ac:dyDescent="0.2">
      <c r="A140" s="4">
        <v>41032</v>
      </c>
      <c r="B140" s="120" t="s">
        <v>91</v>
      </c>
      <c r="C140" s="361">
        <v>2125</v>
      </c>
      <c r="D140" s="361">
        <v>3080</v>
      </c>
      <c r="E140" s="745">
        <f>(D140-D138)+(C140-C138)</f>
        <v>151</v>
      </c>
      <c r="F140" s="417">
        <f>E140-'Hort-Bücherei'!$V$43</f>
        <v>134.768</v>
      </c>
      <c r="G140" s="361">
        <v>422734</v>
      </c>
      <c r="H140" s="655">
        <v>1156.48</v>
      </c>
      <c r="I140" s="392">
        <f>G140-G138</f>
        <v>5714</v>
      </c>
      <c r="J140" s="437">
        <f>(H140-H138)*1000</f>
        <v>41120.000000000116</v>
      </c>
      <c r="K140" s="437">
        <f>J140-(('Hort-Bücherei'!L43+'Hort-Bücherei'!S43)*1.06)</f>
        <v>38358.700000000114</v>
      </c>
      <c r="L140" s="361">
        <v>10250</v>
      </c>
      <c r="M140" s="361">
        <f>(L140-L138)*30</f>
        <v>6600</v>
      </c>
      <c r="N140" s="361">
        <v>9907</v>
      </c>
      <c r="O140" s="361">
        <f>N140-N138</f>
        <v>194</v>
      </c>
      <c r="P140" s="1">
        <v>37940</v>
      </c>
      <c r="Q140" s="1">
        <v>215960</v>
      </c>
      <c r="R140" s="1">
        <v>436239</v>
      </c>
      <c r="S140" s="1">
        <v>218725</v>
      </c>
      <c r="T140" s="1">
        <v>15542</v>
      </c>
      <c r="U140" s="1">
        <v>33765</v>
      </c>
      <c r="V140" s="1">
        <v>0.38500000000000001</v>
      </c>
    </row>
    <row r="141" spans="1:23" x14ac:dyDescent="0.2">
      <c r="A141" s="4">
        <v>41054</v>
      </c>
      <c r="B141" s="120" t="s">
        <v>92</v>
      </c>
      <c r="C141" s="361">
        <v>2141</v>
      </c>
      <c r="D141" s="361">
        <v>3107</v>
      </c>
      <c r="E141" s="312">
        <f t="shared" si="29"/>
        <v>43</v>
      </c>
      <c r="F141" s="417">
        <f>E141-'Hort-Bücherei'!$V$44</f>
        <v>38.007000000000005</v>
      </c>
      <c r="G141" s="361">
        <v>423487</v>
      </c>
      <c r="H141" s="655">
        <v>1161.3900000000001</v>
      </c>
      <c r="I141" s="392">
        <f t="shared" si="30"/>
        <v>753</v>
      </c>
      <c r="J141" s="437">
        <f t="shared" si="31"/>
        <v>4910.0000000000819</v>
      </c>
      <c r="K141" s="437">
        <f>J141-(('Hort-Bücherei'!L44+'Hort-Bücherei'!S44)*1.06)</f>
        <v>4826.2600000000812</v>
      </c>
      <c r="L141" s="361">
        <v>10316</v>
      </c>
      <c r="M141" s="361">
        <f t="shared" si="32"/>
        <v>1980</v>
      </c>
      <c r="N141" s="361">
        <v>9998</v>
      </c>
      <c r="O141" s="361">
        <f t="shared" si="33"/>
        <v>91</v>
      </c>
      <c r="P141" s="1">
        <v>38044</v>
      </c>
      <c r="Q141" s="1">
        <v>216555</v>
      </c>
      <c r="R141" s="1">
        <v>437552</v>
      </c>
      <c r="S141" s="1">
        <v>219279</v>
      </c>
      <c r="T141" s="1">
        <v>15582</v>
      </c>
      <c r="U141" s="1">
        <v>33900</v>
      </c>
      <c r="V141" s="1">
        <v>0.39789999999999998</v>
      </c>
    </row>
    <row r="142" spans="1:23" x14ac:dyDescent="0.2">
      <c r="A142" s="4">
        <v>41092</v>
      </c>
      <c r="B142" s="120" t="s">
        <v>93</v>
      </c>
      <c r="C142" s="361">
        <v>2169</v>
      </c>
      <c r="D142" s="361">
        <v>3134</v>
      </c>
      <c r="E142" s="312">
        <f t="shared" si="29"/>
        <v>55</v>
      </c>
      <c r="F142" s="417">
        <f>E142-'Hort-Bücherei'!$V$45</f>
        <v>47.227000000000004</v>
      </c>
      <c r="G142" s="361">
        <v>423867</v>
      </c>
      <c r="H142" s="655">
        <v>1162.1600000000001</v>
      </c>
      <c r="I142" s="392">
        <f t="shared" si="30"/>
        <v>380</v>
      </c>
      <c r="J142" s="437">
        <f t="shared" si="31"/>
        <v>769.99999999998181</v>
      </c>
      <c r="K142" s="437">
        <f>J142-(('Hort-Bücherei'!L45+'Hort-Bücherei'!S45)*1.06)</f>
        <v>769.99999999998181</v>
      </c>
      <c r="L142" s="361">
        <v>10414</v>
      </c>
      <c r="M142" s="361">
        <f t="shared" si="32"/>
        <v>2940</v>
      </c>
      <c r="N142" s="361">
        <v>10141</v>
      </c>
      <c r="O142" s="361">
        <f t="shared" si="33"/>
        <v>143</v>
      </c>
      <c r="P142" s="1">
        <v>38171</v>
      </c>
      <c r="Q142" s="1">
        <v>217270</v>
      </c>
      <c r="R142" s="1">
        <v>439016</v>
      </c>
      <c r="S142" s="1">
        <v>219947</v>
      </c>
      <c r="T142" s="1">
        <v>15626</v>
      </c>
      <c r="U142" s="1">
        <v>33996</v>
      </c>
      <c r="V142" s="1">
        <v>0.39789999999999998</v>
      </c>
    </row>
    <row r="143" spans="1:23" x14ac:dyDescent="0.2">
      <c r="A143" s="4">
        <v>41121</v>
      </c>
      <c r="B143" s="121" t="s">
        <v>94</v>
      </c>
      <c r="C143" s="361">
        <v>2187</v>
      </c>
      <c r="D143" s="361">
        <v>3165</v>
      </c>
      <c r="E143" s="312">
        <f t="shared" si="29"/>
        <v>49</v>
      </c>
      <c r="F143" s="417">
        <f>E143-'Hort-Bücherei'!$V$46</f>
        <v>40.864999999999981</v>
      </c>
      <c r="G143" s="361">
        <v>424165</v>
      </c>
      <c r="H143" s="655">
        <v>1162.73</v>
      </c>
      <c r="I143" s="392">
        <f t="shared" si="30"/>
        <v>298</v>
      </c>
      <c r="J143" s="437">
        <f t="shared" si="31"/>
        <v>569.99999999993634</v>
      </c>
      <c r="K143" s="437">
        <f>J143-(('Hort-Bücherei'!L46+'Hort-Bücherei'!S46)*1.06)</f>
        <v>569.99999999993634</v>
      </c>
      <c r="L143" s="361">
        <v>10514</v>
      </c>
      <c r="M143" s="361">
        <f t="shared" si="32"/>
        <v>3000</v>
      </c>
      <c r="N143" s="361">
        <v>10254</v>
      </c>
      <c r="O143" s="361">
        <f t="shared" si="33"/>
        <v>113</v>
      </c>
      <c r="P143" s="1">
        <v>38270</v>
      </c>
      <c r="Q143" s="1">
        <v>217830</v>
      </c>
      <c r="R143" s="1">
        <v>440159</v>
      </c>
      <c r="S143" s="1">
        <v>220470</v>
      </c>
      <c r="T143" s="1">
        <v>15662</v>
      </c>
      <c r="U143" s="1">
        <v>34071</v>
      </c>
      <c r="V143" s="1">
        <v>0.39800000000000002</v>
      </c>
    </row>
    <row r="144" spans="1:23" x14ac:dyDescent="0.2">
      <c r="A144" s="4">
        <v>41152</v>
      </c>
      <c r="B144" s="121" t="s">
        <v>95</v>
      </c>
      <c r="C144" s="361">
        <v>2188</v>
      </c>
      <c r="D144" s="361">
        <v>3173</v>
      </c>
      <c r="E144" s="312">
        <f t="shared" si="29"/>
        <v>9</v>
      </c>
      <c r="F144" s="417">
        <f>E144-'Hort-Bücherei'!$V$47</f>
        <v>4.3150000000000261</v>
      </c>
      <c r="G144" s="361">
        <v>424418</v>
      </c>
      <c r="H144" s="655">
        <v>1163.0999999999999</v>
      </c>
      <c r="I144" s="392">
        <f t="shared" si="30"/>
        <v>253</v>
      </c>
      <c r="J144" s="437">
        <f t="shared" si="31"/>
        <v>369.99999999989086</v>
      </c>
      <c r="K144" s="437">
        <f>J144-(('Hort-Bücherei'!L47+'Hort-Bücherei'!S47)*1.06)</f>
        <v>369.99999999989086</v>
      </c>
      <c r="L144" s="361">
        <v>10556</v>
      </c>
      <c r="M144" s="361">
        <f t="shared" si="32"/>
        <v>1260</v>
      </c>
      <c r="N144" s="361">
        <v>10364</v>
      </c>
      <c r="O144" s="361">
        <f t="shared" si="33"/>
        <v>110</v>
      </c>
      <c r="P144" s="1">
        <v>38359</v>
      </c>
      <c r="Q144" s="1">
        <v>218334</v>
      </c>
      <c r="R144" s="1">
        <v>441182</v>
      </c>
      <c r="S144" s="1">
        <v>220939</v>
      </c>
      <c r="T144" s="1">
        <v>15694</v>
      </c>
      <c r="U144" s="1">
        <v>34141</v>
      </c>
      <c r="V144" s="1">
        <v>0.42799999999999999</v>
      </c>
    </row>
    <row r="145" spans="1:23" x14ac:dyDescent="0.2">
      <c r="A145" s="4">
        <v>41183</v>
      </c>
      <c r="B145" s="121" t="s">
        <v>96</v>
      </c>
      <c r="C145" s="361">
        <v>2197</v>
      </c>
      <c r="D145" s="361">
        <v>3200</v>
      </c>
      <c r="E145" s="312">
        <f t="shared" si="29"/>
        <v>36</v>
      </c>
      <c r="F145" s="417">
        <f>E145-'Hort-Bücherei'!$V$48</f>
        <v>26.900000000000006</v>
      </c>
      <c r="G145" s="361">
        <v>425392</v>
      </c>
      <c r="H145" s="655">
        <v>1166.3800000000001</v>
      </c>
      <c r="I145" s="392">
        <f t="shared" si="30"/>
        <v>974</v>
      </c>
      <c r="J145" s="437">
        <f t="shared" si="31"/>
        <v>3280.0000000002001</v>
      </c>
      <c r="K145" s="437">
        <f>J145-(('Hort-Bücherei'!L48+'Hort-Bücherei'!S48)*1.06)</f>
        <v>3102.9800000001983</v>
      </c>
      <c r="L145" s="361">
        <v>10640</v>
      </c>
      <c r="M145" s="361">
        <f t="shared" si="32"/>
        <v>2520</v>
      </c>
      <c r="N145" s="361">
        <v>10452</v>
      </c>
      <c r="O145" s="361">
        <f t="shared" si="33"/>
        <v>88</v>
      </c>
      <c r="P145" s="1">
        <v>38616</v>
      </c>
      <c r="Q145" s="1">
        <v>219800</v>
      </c>
      <c r="R145" s="1">
        <v>444411</v>
      </c>
      <c r="S145" s="1">
        <v>222310</v>
      </c>
      <c r="T145" s="1">
        <v>15727</v>
      </c>
      <c r="U145" s="1">
        <v>34302</v>
      </c>
      <c r="V145" s="1">
        <v>0.55100000000000005</v>
      </c>
    </row>
    <row r="146" spans="1:23" x14ac:dyDescent="0.2">
      <c r="A146" s="4">
        <v>41215</v>
      </c>
      <c r="B146" s="121" t="s">
        <v>97</v>
      </c>
      <c r="C146" s="361">
        <v>10</v>
      </c>
      <c r="D146" s="361">
        <v>28</v>
      </c>
      <c r="E146" s="312">
        <v>38</v>
      </c>
      <c r="F146" s="417">
        <f>E146-'Hort-Bücherei'!$V$49</f>
        <v>25.626999999999953</v>
      </c>
      <c r="G146" s="361">
        <v>428023</v>
      </c>
      <c r="H146" s="655">
        <v>1186.8399999999999</v>
      </c>
      <c r="I146" s="392">
        <f t="shared" si="30"/>
        <v>2631</v>
      </c>
      <c r="J146" s="437">
        <f t="shared" si="31"/>
        <v>20459.999999999811</v>
      </c>
      <c r="K146" s="437">
        <f>J146-(('Hort-Bücherei'!L49+'Hort-Bücherei'!S49)*1.06)</f>
        <v>19212.379999999808</v>
      </c>
      <c r="L146" s="361">
        <v>10755</v>
      </c>
      <c r="M146" s="361">
        <f t="shared" si="32"/>
        <v>3450</v>
      </c>
      <c r="N146" s="361">
        <v>10503</v>
      </c>
      <c r="O146" s="361">
        <f t="shared" si="33"/>
        <v>51</v>
      </c>
      <c r="P146" s="1">
        <v>38998</v>
      </c>
      <c r="Q146" s="1">
        <v>221982</v>
      </c>
      <c r="R146" s="1">
        <v>449316</v>
      </c>
      <c r="S146" s="1">
        <v>224356</v>
      </c>
      <c r="T146" s="1">
        <v>15769</v>
      </c>
      <c r="U146" s="1">
        <v>34730</v>
      </c>
      <c r="V146" s="1">
        <v>0.55100000000000005</v>
      </c>
    </row>
    <row r="147" spans="1:23" x14ac:dyDescent="0.2">
      <c r="A147" s="4">
        <v>41243</v>
      </c>
      <c r="B147" s="120" t="s">
        <v>98</v>
      </c>
      <c r="C147" s="361">
        <v>19</v>
      </c>
      <c r="D147" s="361">
        <v>73</v>
      </c>
      <c r="E147" s="312">
        <f t="shared" si="29"/>
        <v>54</v>
      </c>
      <c r="F147" s="417">
        <f>E147-'Hort-Bücherei'!$V$50</f>
        <v>37.640000000000043</v>
      </c>
      <c r="G147" s="361">
        <v>431897</v>
      </c>
      <c r="H147" s="655">
        <v>1214.5899999999999</v>
      </c>
      <c r="I147" s="392">
        <f t="shared" si="30"/>
        <v>3874</v>
      </c>
      <c r="J147" s="437">
        <f t="shared" si="31"/>
        <v>27750</v>
      </c>
      <c r="K147" s="437">
        <f>J147-(('Hort-Bücherei'!L50+'Hort-Bücherei'!S50)*1.06)</f>
        <v>24843.480000000007</v>
      </c>
      <c r="L147" s="361">
        <v>10895</v>
      </c>
      <c r="M147" s="361">
        <f t="shared" si="32"/>
        <v>4200</v>
      </c>
      <c r="N147" s="361">
        <v>10521</v>
      </c>
      <c r="O147" s="361">
        <f t="shared" si="33"/>
        <v>18</v>
      </c>
      <c r="P147" s="1">
        <v>39568</v>
      </c>
      <c r="Q147" s="1">
        <v>225244</v>
      </c>
      <c r="R147" s="1">
        <v>456747</v>
      </c>
      <c r="S147" s="1">
        <v>227397</v>
      </c>
      <c r="T147" s="1">
        <v>15779</v>
      </c>
      <c r="U147" s="1">
        <v>35236</v>
      </c>
      <c r="V147" s="1">
        <v>0.55100000000000005</v>
      </c>
    </row>
    <row r="148" spans="1:23" x14ac:dyDescent="0.2">
      <c r="A148" s="4">
        <v>41271</v>
      </c>
      <c r="B148" s="120" t="s">
        <v>99</v>
      </c>
      <c r="C148" s="361">
        <v>30</v>
      </c>
      <c r="D148" s="361">
        <v>99</v>
      </c>
      <c r="E148" s="312">
        <f t="shared" si="29"/>
        <v>37</v>
      </c>
      <c r="F148" s="417">
        <f>E148-'Hort-Bücherei'!$V$51</f>
        <v>27.995999999999981</v>
      </c>
      <c r="G148" s="361">
        <v>437262</v>
      </c>
      <c r="H148" s="655">
        <v>1254.99</v>
      </c>
      <c r="I148" s="392">
        <f t="shared" si="30"/>
        <v>5365</v>
      </c>
      <c r="J148" s="437">
        <f t="shared" si="31"/>
        <v>40400.000000000087</v>
      </c>
      <c r="K148" s="437">
        <f>J148-(('Hort-Bücherei'!L51+'Hort-Bücherei'!S51)*1.06)</f>
        <v>35903.480000000083</v>
      </c>
      <c r="L148" s="361">
        <v>11011</v>
      </c>
      <c r="M148" s="361">
        <f t="shared" si="32"/>
        <v>3480</v>
      </c>
      <c r="N148" s="361">
        <v>10539</v>
      </c>
      <c r="O148" s="361">
        <f t="shared" si="33"/>
        <v>18</v>
      </c>
      <c r="P148" s="1">
        <v>40215</v>
      </c>
      <c r="Q148" s="1">
        <v>228943</v>
      </c>
      <c r="R148" s="1">
        <v>465317</v>
      </c>
      <c r="S148" s="1">
        <v>230849</v>
      </c>
      <c r="T148" s="1">
        <v>15781</v>
      </c>
      <c r="U148" s="1">
        <v>35847</v>
      </c>
      <c r="V148" s="1">
        <v>0.60199999999999998</v>
      </c>
    </row>
    <row r="149" spans="1:23" x14ac:dyDescent="0.2">
      <c r="A149" s="127" t="s">
        <v>346</v>
      </c>
      <c r="B149" s="126"/>
      <c r="C149" s="118"/>
      <c r="D149" s="118"/>
      <c r="E149" s="119"/>
      <c r="F149" s="441">
        <f>SUM(F137:F148)</f>
        <v>553.34800000000007</v>
      </c>
      <c r="G149" s="37"/>
      <c r="H149" s="37"/>
      <c r="I149" s="419">
        <f>SUM(I137:I148)</f>
        <v>31786</v>
      </c>
      <c r="J149" s="439">
        <f>SUM(J137:J148)</f>
        <v>229980.00000000003</v>
      </c>
      <c r="K149" s="439">
        <f>SUM(K137:K148)</f>
        <v>209636.48000000004</v>
      </c>
      <c r="L149" s="443"/>
      <c r="M149" s="444">
        <f>SUM(M137:M148)</f>
        <v>36600</v>
      </c>
      <c r="N149" s="81"/>
      <c r="O149" s="201">
        <f>SUM(O137:O148)</f>
        <v>905</v>
      </c>
      <c r="P149" s="203"/>
      <c r="Q149" s="203"/>
      <c r="R149" s="203"/>
      <c r="S149" s="203"/>
      <c r="T149" s="203"/>
      <c r="U149" s="203"/>
      <c r="V149" s="445">
        <f>V148-V135</f>
        <v>0.23099999999999998</v>
      </c>
      <c r="W149" s="654"/>
    </row>
    <row r="150" spans="1:23" x14ac:dyDescent="0.2">
      <c r="A150" s="4">
        <v>41306</v>
      </c>
      <c r="B150" s="120" t="s">
        <v>88</v>
      </c>
      <c r="C150" s="361">
        <v>41</v>
      </c>
      <c r="D150" s="361">
        <v>141</v>
      </c>
      <c r="E150" s="312">
        <f>(D150-D148)+(C150-C148)</f>
        <v>53</v>
      </c>
      <c r="F150" s="417">
        <f>E150-'Hort-Bücherei'!$V$53</f>
        <v>41.40300000000002</v>
      </c>
      <c r="G150" s="361">
        <v>443504</v>
      </c>
      <c r="H150" s="1">
        <v>1303.25</v>
      </c>
      <c r="I150" s="392">
        <f>G150-G148</f>
        <v>6242</v>
      </c>
      <c r="J150" s="437">
        <f>(H150-H148)*1000</f>
        <v>48259.999999999993</v>
      </c>
      <c r="K150" s="437">
        <f>J150-(('Hort-Bücherei'!L53+'Hort-Bücherei'!S53)*1.06)</f>
        <v>42685.459999999992</v>
      </c>
      <c r="L150" s="361">
        <v>11148</v>
      </c>
      <c r="M150" s="361">
        <f>(L150-L148)*30</f>
        <v>4110</v>
      </c>
      <c r="N150" s="361">
        <v>10554</v>
      </c>
      <c r="O150" s="361">
        <f>N150-N148</f>
        <v>15</v>
      </c>
      <c r="P150" s="1">
        <v>40788</v>
      </c>
      <c r="Q150" s="1">
        <v>232216</v>
      </c>
      <c r="R150" s="1">
        <v>472862</v>
      </c>
      <c r="S150" s="1">
        <v>233898</v>
      </c>
      <c r="T150" s="1">
        <v>15795</v>
      </c>
      <c r="U150" s="1">
        <v>36603</v>
      </c>
      <c r="V150" s="1">
        <v>0.60199999999999998</v>
      </c>
    </row>
    <row r="151" spans="1:23" x14ac:dyDescent="0.2">
      <c r="A151" s="4">
        <v>41334</v>
      </c>
      <c r="B151" s="120" t="s">
        <v>89</v>
      </c>
      <c r="C151" s="361">
        <v>49</v>
      </c>
      <c r="D151" s="361">
        <v>168</v>
      </c>
      <c r="E151" s="312">
        <f t="shared" ref="E151:E161" si="34">(D151-D150)+(C151-C150)</f>
        <v>35</v>
      </c>
      <c r="F151" s="417">
        <f>E151-'Hort-Bücherei'!$V$54</f>
        <v>25.007000000000005</v>
      </c>
      <c r="G151" s="361">
        <v>448833</v>
      </c>
      <c r="H151" s="1">
        <v>1342.83</v>
      </c>
      <c r="I151" s="392">
        <f t="shared" ref="I151:I161" si="35">G151-G150</f>
        <v>5329</v>
      </c>
      <c r="J151" s="437">
        <f t="shared" ref="J151:J161" si="36">(H151-H150)*1000</f>
        <v>39579.999999999927</v>
      </c>
      <c r="K151" s="437">
        <f>J151-(('Hort-Bücherei'!L54+'Hort-Bücherei'!S54)*1.06)</f>
        <v>34994.439999999922</v>
      </c>
      <c r="L151" s="361">
        <v>11252</v>
      </c>
      <c r="M151" s="361">
        <f t="shared" ref="M151:M161" si="37">(L151-L150)*30</f>
        <v>3120</v>
      </c>
      <c r="N151" s="361">
        <v>10579</v>
      </c>
      <c r="O151" s="361">
        <f t="shared" ref="O151:O161" si="38">N151-N150</f>
        <v>25</v>
      </c>
      <c r="P151" s="1">
        <v>41454</v>
      </c>
      <c r="Q151" s="1">
        <v>236029</v>
      </c>
      <c r="R151" s="1">
        <v>481647</v>
      </c>
      <c r="S151" s="1">
        <v>237461</v>
      </c>
      <c r="T151" s="1">
        <v>15796</v>
      </c>
      <c r="U151" s="1">
        <v>37200</v>
      </c>
      <c r="V151" s="1">
        <v>0.60199999999999998</v>
      </c>
    </row>
    <row r="152" spans="1:23" x14ac:dyDescent="0.2">
      <c r="A152" s="4">
        <v>41366</v>
      </c>
      <c r="B152" s="120" t="s">
        <v>90</v>
      </c>
      <c r="C152" s="361">
        <v>59</v>
      </c>
      <c r="D152" s="361">
        <v>197</v>
      </c>
      <c r="E152" s="312">
        <f t="shared" si="34"/>
        <v>39</v>
      </c>
      <c r="F152" s="417">
        <f>E152-'Hort-Bücherei'!$V$55</f>
        <v>27.96999999999997</v>
      </c>
      <c r="G152" s="361">
        <v>453533</v>
      </c>
      <c r="H152" s="1">
        <v>1377.73</v>
      </c>
      <c r="I152" s="392">
        <f t="shared" si="35"/>
        <v>4700</v>
      </c>
      <c r="J152" s="437">
        <f t="shared" si="36"/>
        <v>34900.000000000087</v>
      </c>
      <c r="K152" s="437">
        <f>J152-(('Hort-Bücherei'!L55+'Hort-Bücherei'!S55)*1.06)</f>
        <v>30846.560000000092</v>
      </c>
      <c r="L152" s="361">
        <v>11347</v>
      </c>
      <c r="M152" s="361">
        <f t="shared" si="37"/>
        <v>2850</v>
      </c>
      <c r="N152" s="361">
        <v>10659</v>
      </c>
      <c r="O152" s="361">
        <f t="shared" si="38"/>
        <v>80</v>
      </c>
      <c r="P152" s="1">
        <v>42015</v>
      </c>
      <c r="Q152" s="1">
        <v>239232</v>
      </c>
      <c r="R152" s="1">
        <v>489015</v>
      </c>
      <c r="S152" s="1">
        <v>240452</v>
      </c>
      <c r="T152" s="1">
        <v>15821</v>
      </c>
      <c r="U152" s="1">
        <v>37834</v>
      </c>
      <c r="V152" s="1">
        <v>0.625</v>
      </c>
    </row>
    <row r="153" spans="1:23" x14ac:dyDescent="0.2">
      <c r="A153" s="4">
        <v>41396</v>
      </c>
      <c r="B153" s="120" t="s">
        <v>91</v>
      </c>
      <c r="C153" s="361">
        <v>69</v>
      </c>
      <c r="D153" s="361">
        <v>226</v>
      </c>
      <c r="E153" s="312">
        <f t="shared" si="34"/>
        <v>39</v>
      </c>
      <c r="F153" s="417">
        <f>E153-'Hort-Bücherei'!$V$56</f>
        <v>28.456000000000017</v>
      </c>
      <c r="G153" s="361">
        <v>455656</v>
      </c>
      <c r="H153" s="1">
        <v>1392.17</v>
      </c>
      <c r="I153" s="392">
        <f t="shared" si="35"/>
        <v>2123</v>
      </c>
      <c r="J153" s="437">
        <f t="shared" si="36"/>
        <v>14440.000000000055</v>
      </c>
      <c r="K153" s="437">
        <f>J153-(('Hort-Bücherei'!L56+'Hort-Bücherei'!S56)*1.06)</f>
        <v>12951.760000000053</v>
      </c>
      <c r="L153" s="361">
        <v>11425</v>
      </c>
      <c r="M153" s="361">
        <f t="shared" si="37"/>
        <v>2340</v>
      </c>
      <c r="N153" s="361">
        <v>10739</v>
      </c>
      <c r="O153" s="361">
        <f t="shared" si="38"/>
        <v>80</v>
      </c>
      <c r="P153" s="1">
        <v>42403</v>
      </c>
      <c r="Q153" s="1">
        <v>241451</v>
      </c>
      <c r="R153" s="1">
        <v>494013</v>
      </c>
      <c r="S153" s="1">
        <v>242525</v>
      </c>
      <c r="T153" s="1">
        <v>15849</v>
      </c>
      <c r="U153" s="1">
        <v>38127</v>
      </c>
      <c r="V153" s="1">
        <v>0.625</v>
      </c>
    </row>
    <row r="154" spans="1:23" x14ac:dyDescent="0.2">
      <c r="A154" s="4">
        <v>41427</v>
      </c>
      <c r="B154" s="120" t="s">
        <v>92</v>
      </c>
      <c r="C154" s="361">
        <v>76</v>
      </c>
      <c r="D154" s="361">
        <v>248</v>
      </c>
      <c r="E154" s="312">
        <f t="shared" si="34"/>
        <v>29</v>
      </c>
      <c r="F154" s="417">
        <f>E154-'Hort-Bücherei'!$V$57</f>
        <v>20.129999999999995</v>
      </c>
      <c r="G154" s="361">
        <v>456783</v>
      </c>
      <c r="H154" s="1">
        <v>1397.94</v>
      </c>
      <c r="I154" s="392">
        <f t="shared" si="35"/>
        <v>1127</v>
      </c>
      <c r="J154" s="437">
        <f t="shared" si="36"/>
        <v>5769.9999999999818</v>
      </c>
      <c r="K154" s="437">
        <f>J154-(('Hort-Bücherei'!L57+'Hort-Bücherei'!S57)*1.06)</f>
        <v>5076.7599999999838</v>
      </c>
      <c r="L154" s="361">
        <v>11500</v>
      </c>
      <c r="M154" s="361">
        <f t="shared" si="37"/>
        <v>2250</v>
      </c>
      <c r="N154" s="361">
        <v>10825</v>
      </c>
      <c r="O154" s="361">
        <f t="shared" si="38"/>
        <v>86</v>
      </c>
      <c r="P154" s="1">
        <v>42768</v>
      </c>
      <c r="Q154" s="1">
        <v>243532</v>
      </c>
      <c r="R154" s="1">
        <v>498402</v>
      </c>
      <c r="S154" s="1">
        <v>244471</v>
      </c>
      <c r="T154" s="1">
        <v>15879</v>
      </c>
      <c r="U154" s="1">
        <v>38267</v>
      </c>
      <c r="V154" s="1">
        <v>0.625</v>
      </c>
    </row>
    <row r="155" spans="1:23" x14ac:dyDescent="0.2">
      <c r="A155" s="4">
        <v>41457</v>
      </c>
      <c r="B155" s="120" t="s">
        <v>93</v>
      </c>
      <c r="C155" s="361">
        <v>87</v>
      </c>
      <c r="D155" s="361">
        <v>286</v>
      </c>
      <c r="E155" s="312">
        <f t="shared" si="34"/>
        <v>49</v>
      </c>
      <c r="F155" s="417">
        <f>E155-'Hort-Bücherei'!$V$58</f>
        <v>36.154999999999973</v>
      </c>
      <c r="G155" s="361">
        <v>457153</v>
      </c>
      <c r="H155" s="1">
        <v>1399.06</v>
      </c>
      <c r="I155" s="392">
        <f t="shared" si="35"/>
        <v>370</v>
      </c>
      <c r="J155" s="437">
        <f t="shared" si="36"/>
        <v>1119.9999999998909</v>
      </c>
      <c r="K155" s="437">
        <f>J155-(('Hort-Bücherei'!L58+'Hort-Bücherei'!S58)*1.06)</f>
        <v>1081.8399999998846</v>
      </c>
      <c r="L155" s="361">
        <v>11579</v>
      </c>
      <c r="M155" s="361">
        <f t="shared" si="37"/>
        <v>2370</v>
      </c>
      <c r="N155" s="361">
        <v>10935</v>
      </c>
      <c r="O155" s="361">
        <f t="shared" si="38"/>
        <v>110</v>
      </c>
      <c r="P155" s="1">
        <v>42864</v>
      </c>
      <c r="Q155" s="1">
        <v>244186</v>
      </c>
      <c r="R155" s="1">
        <v>499735</v>
      </c>
      <c r="S155" s="1">
        <v>245075</v>
      </c>
      <c r="T155" s="1">
        <v>15907</v>
      </c>
      <c r="U155" s="1">
        <v>38346</v>
      </c>
      <c r="V155" s="1">
        <v>0.625</v>
      </c>
    </row>
    <row r="156" spans="1:23" x14ac:dyDescent="0.2">
      <c r="A156" s="4">
        <v>41487</v>
      </c>
      <c r="B156" s="121" t="s">
        <v>94</v>
      </c>
      <c r="C156" s="361">
        <v>104</v>
      </c>
      <c r="D156" s="361">
        <v>326</v>
      </c>
      <c r="E156" s="312">
        <f t="shared" si="34"/>
        <v>57</v>
      </c>
      <c r="F156" s="417">
        <f>E156-'Hort-Bücherei'!$V$59</f>
        <v>44.205000000000041</v>
      </c>
      <c r="G156" s="361">
        <v>457447</v>
      </c>
      <c r="H156" s="1">
        <v>1399.65</v>
      </c>
      <c r="I156" s="392">
        <f t="shared" si="35"/>
        <v>294</v>
      </c>
      <c r="J156" s="437">
        <f t="shared" si="36"/>
        <v>590.00000000014552</v>
      </c>
      <c r="K156" s="437">
        <f>J156-(('Hort-Bücherei'!L59+'Hort-Bücherei'!S59)*1.06)</f>
        <v>590.00000000014552</v>
      </c>
      <c r="L156" s="361">
        <v>11655</v>
      </c>
      <c r="M156" s="361">
        <f t="shared" si="37"/>
        <v>2280</v>
      </c>
      <c r="N156" s="361">
        <v>11062</v>
      </c>
      <c r="O156" s="361">
        <f t="shared" si="38"/>
        <v>127</v>
      </c>
      <c r="P156" s="1">
        <v>42892</v>
      </c>
      <c r="Q156" s="1">
        <v>244745</v>
      </c>
      <c r="R156" s="1">
        <v>500866</v>
      </c>
      <c r="S156" s="1">
        <v>245598</v>
      </c>
      <c r="T156" s="1">
        <v>15936</v>
      </c>
      <c r="U156" s="1">
        <v>38425</v>
      </c>
      <c r="V156" s="1">
        <v>0.625</v>
      </c>
    </row>
    <row r="157" spans="1:23" x14ac:dyDescent="0.2">
      <c r="A157" s="4">
        <v>41518</v>
      </c>
      <c r="B157" s="121" t="s">
        <v>95</v>
      </c>
      <c r="C157" s="361">
        <v>106</v>
      </c>
      <c r="D157" s="361">
        <v>336</v>
      </c>
      <c r="E157" s="312">
        <f t="shared" si="34"/>
        <v>12</v>
      </c>
      <c r="F157" s="417">
        <f>E157-'Hort-Bücherei'!$V$60</f>
        <v>7.4300000000000068</v>
      </c>
      <c r="G157" s="361">
        <v>457749</v>
      </c>
      <c r="H157" s="233">
        <v>1400.13</v>
      </c>
      <c r="I157" s="392">
        <f t="shared" si="35"/>
        <v>302</v>
      </c>
      <c r="J157" s="437">
        <f t="shared" si="36"/>
        <v>480.00000000001819</v>
      </c>
      <c r="K157" s="437">
        <f>J157-(('Hort-Bücherei'!L60+'Hort-Bücherei'!S60)*1.06)</f>
        <v>480.00000000001819</v>
      </c>
      <c r="L157" s="361">
        <v>11689</v>
      </c>
      <c r="M157" s="361">
        <f t="shared" si="37"/>
        <v>1020</v>
      </c>
      <c r="N157" s="361">
        <v>11181</v>
      </c>
      <c r="O157" s="361">
        <f t="shared" si="38"/>
        <v>119</v>
      </c>
      <c r="P157" s="1">
        <v>43091</v>
      </c>
      <c r="Q157" s="1">
        <v>245360</v>
      </c>
      <c r="R157" s="1">
        <v>502105</v>
      </c>
      <c r="S157" s="1">
        <v>246169</v>
      </c>
      <c r="T157" s="1">
        <v>15967</v>
      </c>
      <c r="U157" s="1">
        <v>38511</v>
      </c>
      <c r="V157" s="1">
        <v>0.625</v>
      </c>
    </row>
    <row r="158" spans="1:23" x14ac:dyDescent="0.2">
      <c r="A158" s="4">
        <v>41549</v>
      </c>
      <c r="B158" s="121" t="s">
        <v>96</v>
      </c>
      <c r="C158" s="361">
        <v>119</v>
      </c>
      <c r="D158" s="361">
        <v>369</v>
      </c>
      <c r="E158" s="312">
        <f t="shared" si="34"/>
        <v>46</v>
      </c>
      <c r="F158" s="417">
        <f>E158-'Hort-Bücherei'!$V$61</f>
        <v>32.45599999999996</v>
      </c>
      <c r="G158" s="361">
        <v>458853</v>
      </c>
      <c r="H158" s="1">
        <v>3.44</v>
      </c>
      <c r="I158" s="392">
        <f t="shared" si="35"/>
        <v>1104</v>
      </c>
      <c r="J158" s="437">
        <v>6010</v>
      </c>
      <c r="K158" s="437">
        <f>J158-(('Hort-Bücherei'!L61+'Hort-Bücherei'!S61)*1.06)</f>
        <v>5774.6800000000067</v>
      </c>
      <c r="L158" s="361">
        <v>11772</v>
      </c>
      <c r="M158" s="361">
        <f t="shared" si="37"/>
        <v>2490</v>
      </c>
      <c r="N158" s="361">
        <v>11250</v>
      </c>
      <c r="O158" s="361">
        <f t="shared" si="38"/>
        <v>69</v>
      </c>
      <c r="P158" s="1">
        <v>43383</v>
      </c>
      <c r="Q158" s="1">
        <v>247023</v>
      </c>
      <c r="R158" s="1">
        <v>505606</v>
      </c>
      <c r="S158" s="1">
        <v>247724</v>
      </c>
      <c r="T158" s="1">
        <v>15996</v>
      </c>
      <c r="U158" s="1">
        <v>38653</v>
      </c>
      <c r="V158" s="1">
        <v>0.625</v>
      </c>
      <c r="W158" s="743" t="s">
        <v>454</v>
      </c>
    </row>
    <row r="159" spans="1:23" x14ac:dyDescent="0.2">
      <c r="A159" s="4">
        <v>41582</v>
      </c>
      <c r="B159" s="121" t="s">
        <v>97</v>
      </c>
      <c r="C159" s="361">
        <v>130</v>
      </c>
      <c r="D159" s="361">
        <v>403</v>
      </c>
      <c r="E159" s="312">
        <f t="shared" si="34"/>
        <v>45</v>
      </c>
      <c r="F159" s="417">
        <f>E159-'Hort-Bücherei'!$V$62</f>
        <v>31.273000000000025</v>
      </c>
      <c r="G159" s="361">
        <v>461374</v>
      </c>
      <c r="H159" s="1">
        <v>18.559999999999999</v>
      </c>
      <c r="I159" s="392">
        <f t="shared" si="35"/>
        <v>2521</v>
      </c>
      <c r="J159" s="437">
        <f t="shared" si="36"/>
        <v>15120</v>
      </c>
      <c r="K159" s="437">
        <f>J159-(('Hort-Bücherei'!L62+'Hort-Bücherei'!S62)*1.06)</f>
        <v>12912.019999999997</v>
      </c>
      <c r="L159" s="361">
        <v>11885</v>
      </c>
      <c r="M159" s="361">
        <f t="shared" si="37"/>
        <v>3390</v>
      </c>
      <c r="N159" s="361">
        <v>11306</v>
      </c>
      <c r="O159" s="361">
        <f t="shared" si="38"/>
        <v>56</v>
      </c>
      <c r="P159" s="1">
        <v>43960</v>
      </c>
      <c r="Q159" s="1">
        <v>250319</v>
      </c>
      <c r="R159" s="1">
        <v>512506</v>
      </c>
      <c r="S159" s="1">
        <v>250805</v>
      </c>
      <c r="T159" s="1">
        <v>16014</v>
      </c>
      <c r="U159" s="1">
        <v>38914</v>
      </c>
      <c r="V159" s="1">
        <v>0.625</v>
      </c>
    </row>
    <row r="160" spans="1:23" x14ac:dyDescent="0.2">
      <c r="A160" s="4">
        <v>41610</v>
      </c>
      <c r="B160" s="120" t="s">
        <v>98</v>
      </c>
      <c r="C160" s="361">
        <v>142</v>
      </c>
      <c r="D160" s="361">
        <v>435</v>
      </c>
      <c r="E160" s="312">
        <f t="shared" si="34"/>
        <v>44</v>
      </c>
      <c r="F160" s="417">
        <f>E160-'Hort-Bücherei'!$V$63</f>
        <v>31.416999999999973</v>
      </c>
      <c r="G160" s="361">
        <v>465230</v>
      </c>
      <c r="H160" s="1">
        <v>45.44</v>
      </c>
      <c r="I160" s="392">
        <f t="shared" si="35"/>
        <v>3856</v>
      </c>
      <c r="J160" s="437">
        <f t="shared" si="36"/>
        <v>26880</v>
      </c>
      <c r="K160" s="437">
        <f>J160-(('Hort-Bücherei'!L63+'Hort-Bücherei'!S63)*1.06)</f>
        <v>23799.64</v>
      </c>
      <c r="L160" s="361">
        <v>12006</v>
      </c>
      <c r="M160" s="361">
        <f t="shared" si="37"/>
        <v>3630</v>
      </c>
      <c r="N160" s="361">
        <v>11326</v>
      </c>
      <c r="O160" s="361">
        <f t="shared" si="38"/>
        <v>20</v>
      </c>
      <c r="P160" s="1">
        <v>44505</v>
      </c>
      <c r="Q160" s="1">
        <v>253432</v>
      </c>
      <c r="R160" s="1">
        <v>519203</v>
      </c>
      <c r="S160" s="1">
        <v>253713</v>
      </c>
      <c r="T160" s="1">
        <v>16023</v>
      </c>
      <c r="U160" s="1">
        <v>39233</v>
      </c>
      <c r="V160" s="1">
        <v>0.625</v>
      </c>
    </row>
    <row r="161" spans="1:22" x14ac:dyDescent="0.2">
      <c r="A161" s="4">
        <v>41615</v>
      </c>
      <c r="B161" s="120" t="s">
        <v>99</v>
      </c>
      <c r="C161" s="361">
        <v>150</v>
      </c>
      <c r="D161" s="361">
        <v>460</v>
      </c>
      <c r="E161" s="312">
        <f t="shared" si="34"/>
        <v>33</v>
      </c>
      <c r="F161" s="417">
        <f>E161-'Hort-Bücherei'!$V$64</f>
        <v>24.092000000000041</v>
      </c>
      <c r="G161" s="361">
        <v>470890</v>
      </c>
      <c r="H161" s="655">
        <v>87.36</v>
      </c>
      <c r="I161" s="392">
        <f t="shared" si="35"/>
        <v>5660</v>
      </c>
      <c r="J161" s="437">
        <f t="shared" si="36"/>
        <v>41920</v>
      </c>
      <c r="K161" s="437">
        <f>J161-(('Hort-Bücherei'!L64+'Hort-Bücherei'!S64)*1.06)</f>
        <v>36221.440000000002</v>
      </c>
      <c r="L161" s="361">
        <v>12117</v>
      </c>
      <c r="M161" s="361">
        <f t="shared" si="37"/>
        <v>3330</v>
      </c>
      <c r="N161" s="361">
        <v>11348</v>
      </c>
      <c r="O161" s="361">
        <f t="shared" si="38"/>
        <v>22</v>
      </c>
      <c r="P161" s="1">
        <v>45114</v>
      </c>
      <c r="Q161" s="1">
        <v>256915</v>
      </c>
      <c r="R161" s="1">
        <v>526733</v>
      </c>
      <c r="S161" s="1">
        <v>256961</v>
      </c>
      <c r="T161" s="1">
        <v>16049</v>
      </c>
      <c r="U161" s="1">
        <v>39682</v>
      </c>
      <c r="V161" s="1">
        <v>0.625</v>
      </c>
    </row>
    <row r="162" spans="1:22" x14ac:dyDescent="0.2">
      <c r="A162" s="127" t="s">
        <v>353</v>
      </c>
      <c r="B162" s="126"/>
      <c r="C162" s="118"/>
      <c r="D162" s="118"/>
      <c r="E162" s="119"/>
      <c r="F162" s="441">
        <f>SUM(F150:F161)</f>
        <v>349.99400000000003</v>
      </c>
      <c r="G162" s="37"/>
      <c r="H162" s="37"/>
      <c r="I162" s="419">
        <f>SUM(I150:I161)</f>
        <v>33628</v>
      </c>
      <c r="J162" s="439">
        <f>SUM(J150:J161)</f>
        <v>235070.00000000009</v>
      </c>
      <c r="K162" s="439">
        <f>SUM(K150:K161)</f>
        <v>207414.60000000003</v>
      </c>
      <c r="L162" s="443"/>
      <c r="M162" s="444">
        <f>SUM(M150:M161)</f>
        <v>33180</v>
      </c>
      <c r="N162" s="81"/>
      <c r="O162" s="201">
        <f>SUM(O150:O161)</f>
        <v>809</v>
      </c>
      <c r="P162" s="203"/>
      <c r="Q162" s="203"/>
      <c r="R162" s="203"/>
      <c r="S162" s="203"/>
      <c r="T162" s="203"/>
      <c r="U162" s="203"/>
      <c r="V162" s="445">
        <f>V161-V148</f>
        <v>2.300000000000002E-2</v>
      </c>
    </row>
    <row r="163" spans="1:22" x14ac:dyDescent="0.2">
      <c r="A163" s="4">
        <v>41673</v>
      </c>
      <c r="B163" s="120" t="s">
        <v>88</v>
      </c>
      <c r="C163" s="361">
        <v>169</v>
      </c>
      <c r="D163" s="361">
        <v>493</v>
      </c>
      <c r="E163" s="312">
        <f>(D163-D161)+(C163-C161)</f>
        <v>52</v>
      </c>
      <c r="F163" s="417">
        <f>E163-'Hort-Bücherei'!$V$66</f>
        <v>39.81699999999995</v>
      </c>
      <c r="G163" s="361">
        <v>475812</v>
      </c>
      <c r="H163" s="1">
        <v>122.16</v>
      </c>
      <c r="I163" s="392">
        <f>G163-G161</f>
        <v>4922</v>
      </c>
      <c r="J163" s="437">
        <f>(H163-H161)*1000</f>
        <v>34800</v>
      </c>
      <c r="K163" s="437">
        <f>J163-(('Hort-Bücherei'!L66+'Hort-Bücherei'!S66)*1.06)</f>
        <v>30197.479999999996</v>
      </c>
      <c r="L163" s="361">
        <v>176</v>
      </c>
      <c r="M163" s="658">
        <v>3244</v>
      </c>
      <c r="N163" s="361">
        <v>11368</v>
      </c>
      <c r="O163" s="361">
        <f>N163-N161</f>
        <v>20</v>
      </c>
      <c r="P163" s="1">
        <v>45762</v>
      </c>
      <c r="Q163" s="1">
        <v>260622</v>
      </c>
      <c r="R163" s="1">
        <v>534145</v>
      </c>
      <c r="S163" s="1">
        <v>260417</v>
      </c>
      <c r="T163" s="1">
        <v>16049</v>
      </c>
      <c r="U163" s="1">
        <v>40042</v>
      </c>
      <c r="V163" s="1">
        <v>0.625</v>
      </c>
    </row>
    <row r="164" spans="1:22" x14ac:dyDescent="0.2">
      <c r="A164" s="4">
        <v>41701</v>
      </c>
      <c r="B164" s="120" t="s">
        <v>89</v>
      </c>
      <c r="C164" s="361">
        <v>180</v>
      </c>
      <c r="D164" s="361">
        <v>529</v>
      </c>
      <c r="E164" s="312">
        <f t="shared" ref="E164:E174" si="39">(D164-D163)+(C164-C163)</f>
        <v>47</v>
      </c>
      <c r="F164" s="417">
        <f>E164-'Hort-Bücherei'!$V$67</f>
        <v>34.073000000000036</v>
      </c>
      <c r="G164" s="361">
        <v>480187</v>
      </c>
      <c r="H164" s="1">
        <v>152.34</v>
      </c>
      <c r="I164" s="392">
        <f t="shared" ref="I164:I174" si="40">G164-G163</f>
        <v>4375</v>
      </c>
      <c r="J164" s="437">
        <f t="shared" ref="J164:J174" si="41">(H164-H163)*1000</f>
        <v>30180.000000000007</v>
      </c>
      <c r="K164" s="437">
        <f>J164-(('Hort-Bücherei'!L67+'Hort-Bücherei'!S67)*1.06)</f>
        <v>26475.300000000007</v>
      </c>
      <c r="L164" s="361">
        <v>304</v>
      </c>
      <c r="M164" s="361">
        <f t="shared" ref="M164:M174" si="42">(L164-L163)*30</f>
        <v>3840</v>
      </c>
      <c r="N164" s="361">
        <v>11419</v>
      </c>
      <c r="O164" s="361">
        <f t="shared" ref="O164:O174" si="43">N164-N163</f>
        <v>51</v>
      </c>
      <c r="P164" s="1">
        <v>46411</v>
      </c>
      <c r="Q164" s="1">
        <v>264333</v>
      </c>
      <c r="R164" s="1">
        <v>541569</v>
      </c>
      <c r="S164" s="1">
        <v>263877</v>
      </c>
      <c r="T164" s="1">
        <v>16051</v>
      </c>
      <c r="U164" s="1">
        <v>40386</v>
      </c>
      <c r="V164" s="1">
        <v>0.625</v>
      </c>
    </row>
    <row r="165" spans="1:22" x14ac:dyDescent="0.2">
      <c r="A165" s="4">
        <v>41730</v>
      </c>
      <c r="B165" s="120" t="s">
        <v>90</v>
      </c>
      <c r="C165" s="361">
        <v>189</v>
      </c>
      <c r="D165" s="361">
        <v>562</v>
      </c>
      <c r="E165" s="312">
        <f t="shared" si="39"/>
        <v>42</v>
      </c>
      <c r="F165" s="417">
        <f>E165-'Hort-Bücherei'!$V$68</f>
        <v>29.604999999999961</v>
      </c>
      <c r="G165" s="361">
        <v>482613</v>
      </c>
      <c r="H165" s="1">
        <v>169.93</v>
      </c>
      <c r="I165" s="392">
        <f t="shared" si="40"/>
        <v>2426</v>
      </c>
      <c r="J165" s="437">
        <f t="shared" si="41"/>
        <v>17590.000000000004</v>
      </c>
      <c r="K165" s="437">
        <f>J165-(('Hort-Bücherei'!L68+'Hort-Bücherei'!S68)*1.06)</f>
        <v>15762.560000000009</v>
      </c>
      <c r="L165" s="361">
        <v>387</v>
      </c>
      <c r="M165" s="361">
        <f t="shared" si="42"/>
        <v>2490</v>
      </c>
      <c r="N165" s="361">
        <v>11513</v>
      </c>
      <c r="O165" s="361">
        <f t="shared" si="43"/>
        <v>94</v>
      </c>
      <c r="P165" s="1"/>
      <c r="Q165" s="1"/>
      <c r="R165" s="1"/>
      <c r="S165" s="1">
        <v>265053</v>
      </c>
      <c r="T165" s="1">
        <v>16055</v>
      </c>
      <c r="U165" s="1">
        <v>40662</v>
      </c>
      <c r="V165" s="1">
        <v>0.625</v>
      </c>
    </row>
    <row r="166" spans="1:22" x14ac:dyDescent="0.2">
      <c r="A166" s="4">
        <v>41761</v>
      </c>
      <c r="B166" s="120" t="s">
        <v>91</v>
      </c>
      <c r="C166" s="361">
        <v>197</v>
      </c>
      <c r="D166" s="361">
        <v>588</v>
      </c>
      <c r="E166" s="312">
        <f t="shared" si="39"/>
        <v>34</v>
      </c>
      <c r="F166" s="417">
        <f>E166-'Hort-Bücherei'!$V$69</f>
        <v>23.619000000000028</v>
      </c>
      <c r="G166" s="361">
        <v>483801</v>
      </c>
      <c r="H166" s="1">
        <v>177.39</v>
      </c>
      <c r="I166" s="392">
        <f t="shared" si="40"/>
        <v>1188</v>
      </c>
      <c r="J166" s="437">
        <f t="shared" si="41"/>
        <v>7459.99999999998</v>
      </c>
      <c r="K166" s="437">
        <f>J166-(('Hort-Bücherei'!L69+'Hort-Bücherei'!S69)*1.06)</f>
        <v>7039.1799999999757</v>
      </c>
      <c r="L166" s="361">
        <v>460</v>
      </c>
      <c r="M166" s="361">
        <f t="shared" si="42"/>
        <v>2190</v>
      </c>
      <c r="N166" s="361">
        <v>11609</v>
      </c>
      <c r="O166" s="361">
        <f t="shared" si="43"/>
        <v>96</v>
      </c>
      <c r="P166" s="1">
        <v>46824</v>
      </c>
      <c r="Q166" s="1">
        <v>266691</v>
      </c>
      <c r="R166" s="1">
        <v>546292</v>
      </c>
      <c r="S166" s="1">
        <v>266079</v>
      </c>
      <c r="T166" s="1">
        <v>16087</v>
      </c>
      <c r="U166" s="1">
        <v>40821</v>
      </c>
      <c r="V166" s="1">
        <v>0.67500000000000004</v>
      </c>
    </row>
    <row r="167" spans="1:22" x14ac:dyDescent="0.2">
      <c r="A167" s="4">
        <v>41792</v>
      </c>
      <c r="B167" s="120" t="s">
        <v>92</v>
      </c>
      <c r="C167" s="361">
        <v>209</v>
      </c>
      <c r="D167" s="361">
        <v>622</v>
      </c>
      <c r="E167" s="312">
        <f t="shared" si="39"/>
        <v>46</v>
      </c>
      <c r="F167" s="417">
        <f>E167-'Hort-Bücherei'!$V$70</f>
        <v>33.69</v>
      </c>
      <c r="G167" s="361">
        <v>484973</v>
      </c>
      <c r="H167" s="1">
        <v>184.82</v>
      </c>
      <c r="I167" s="392">
        <f t="shared" si="40"/>
        <v>1172</v>
      </c>
      <c r="J167" s="437">
        <f t="shared" si="41"/>
        <v>7430.0000000000073</v>
      </c>
      <c r="K167" s="437">
        <f>J167-(('Hort-Bücherei'!L70+'Hort-Bücherei'!S70)*1.06)</f>
        <v>7366.4000000000051</v>
      </c>
      <c r="L167" s="361">
        <v>536</v>
      </c>
      <c r="M167" s="361">
        <f t="shared" si="42"/>
        <v>2280</v>
      </c>
      <c r="N167" s="361">
        <v>11707</v>
      </c>
      <c r="O167" s="361">
        <f t="shared" si="43"/>
        <v>98</v>
      </c>
      <c r="P167" s="1">
        <v>46984</v>
      </c>
      <c r="Q167" s="1">
        <v>267599</v>
      </c>
      <c r="R167" s="1">
        <v>548119</v>
      </c>
      <c r="S167" s="1">
        <v>266925</v>
      </c>
      <c r="T167" s="1">
        <v>16141</v>
      </c>
      <c r="U167" s="1">
        <v>41019</v>
      </c>
      <c r="V167" s="1">
        <v>0.70299999999999996</v>
      </c>
    </row>
    <row r="168" spans="1:22" x14ac:dyDescent="0.2">
      <c r="A168" s="4">
        <v>41822</v>
      </c>
      <c r="B168" s="120" t="s">
        <v>93</v>
      </c>
      <c r="C168" s="361">
        <v>230</v>
      </c>
      <c r="D168" s="361">
        <v>649</v>
      </c>
      <c r="E168" s="312">
        <f t="shared" si="39"/>
        <v>48</v>
      </c>
      <c r="F168" s="417">
        <f>E168-'Hort-Bücherei'!$V$71</f>
        <v>38.899999999999977</v>
      </c>
      <c r="G168" s="361">
        <v>485317</v>
      </c>
      <c r="H168" s="1">
        <v>185.94</v>
      </c>
      <c r="I168" s="392">
        <f t="shared" si="40"/>
        <v>344</v>
      </c>
      <c r="J168" s="437">
        <f t="shared" si="41"/>
        <v>1120.0000000000045</v>
      </c>
      <c r="K168" s="437">
        <f>J168-(('Hort-Bücherei'!L71+'Hort-Bücherei'!S71)*1.06)</f>
        <v>1118.9400000000071</v>
      </c>
      <c r="L168" s="361">
        <v>588</v>
      </c>
      <c r="M168" s="361">
        <f t="shared" si="42"/>
        <v>1560</v>
      </c>
      <c r="N168" s="361">
        <v>11837</v>
      </c>
      <c r="O168" s="361">
        <f t="shared" si="43"/>
        <v>130</v>
      </c>
      <c r="P168" s="1">
        <v>47067</v>
      </c>
      <c r="Q168" s="1">
        <v>268068</v>
      </c>
      <c r="R168" s="1">
        <v>549070</v>
      </c>
      <c r="S168" s="1">
        <v>267361</v>
      </c>
      <c r="T168" s="1">
        <v>16187</v>
      </c>
      <c r="U168" s="1">
        <v>41111</v>
      </c>
      <c r="V168" s="1">
        <v>0.70899999999999996</v>
      </c>
    </row>
    <row r="169" spans="1:22" x14ac:dyDescent="0.2">
      <c r="A169" s="4">
        <v>41851</v>
      </c>
      <c r="B169" s="121" t="s">
        <v>94</v>
      </c>
      <c r="C169" s="361">
        <v>241</v>
      </c>
      <c r="D169" s="361">
        <v>693</v>
      </c>
      <c r="E169" s="312">
        <f t="shared" si="39"/>
        <v>55</v>
      </c>
      <c r="F169" s="417">
        <f>E169-'Hort-Bücherei'!$V$72</f>
        <v>39.396999999999991</v>
      </c>
      <c r="G169" s="361">
        <v>485755</v>
      </c>
      <c r="H169" s="1">
        <v>187.81</v>
      </c>
      <c r="I169" s="392">
        <f t="shared" si="40"/>
        <v>438</v>
      </c>
      <c r="J169" s="437">
        <f t="shared" si="41"/>
        <v>1870.0000000000045</v>
      </c>
      <c r="K169" s="437">
        <f>J169-(('Hort-Bücherei'!L72+'Hort-Bücherei'!S72)*1.06)</f>
        <v>1870.0000000000045</v>
      </c>
      <c r="L169" s="361">
        <v>663</v>
      </c>
      <c r="M169" s="361">
        <f t="shared" si="42"/>
        <v>2250</v>
      </c>
      <c r="N169" s="361">
        <v>11959</v>
      </c>
      <c r="O169" s="361">
        <f t="shared" si="43"/>
        <v>122</v>
      </c>
      <c r="P169" s="1">
        <v>47135</v>
      </c>
      <c r="Q169" s="1">
        <v>268448</v>
      </c>
      <c r="R169" s="1">
        <v>549841</v>
      </c>
      <c r="S169" s="1">
        <v>267714</v>
      </c>
      <c r="T169" s="1">
        <v>16246</v>
      </c>
      <c r="U169" s="1">
        <v>41211</v>
      </c>
      <c r="V169" s="1">
        <v>0.70899999999999996</v>
      </c>
    </row>
    <row r="170" spans="1:22" x14ac:dyDescent="0.2">
      <c r="A170" s="4">
        <v>41883</v>
      </c>
      <c r="B170" s="121" t="s">
        <v>95</v>
      </c>
      <c r="C170" s="361">
        <v>242</v>
      </c>
      <c r="D170" s="361">
        <v>701</v>
      </c>
      <c r="E170" s="312">
        <f t="shared" si="39"/>
        <v>9</v>
      </c>
      <c r="F170" s="417">
        <f>E170-'Hort-Bücherei'!$V$73</f>
        <v>5.2649999999999864</v>
      </c>
      <c r="G170" s="361">
        <v>486165</v>
      </c>
      <c r="H170" s="233">
        <v>189.55</v>
      </c>
      <c r="I170" s="392">
        <f t="shared" si="40"/>
        <v>410</v>
      </c>
      <c r="J170" s="437">
        <f t="shared" si="41"/>
        <v>1740.0000000000091</v>
      </c>
      <c r="K170" s="437">
        <f>J170-(('Hort-Bücherei'!L73+'Hort-Bücherei'!S73)*1.06)</f>
        <v>1737.8800000000065</v>
      </c>
      <c r="L170" s="361">
        <v>686</v>
      </c>
      <c r="M170" s="361">
        <f t="shared" si="42"/>
        <v>690</v>
      </c>
      <c r="N170" s="361">
        <v>12042</v>
      </c>
      <c r="O170" s="361">
        <f t="shared" si="43"/>
        <v>83</v>
      </c>
      <c r="P170" s="1">
        <v>47226</v>
      </c>
      <c r="Q170" s="1">
        <v>268963</v>
      </c>
      <c r="R170" s="1">
        <v>550884</v>
      </c>
      <c r="S170" s="1">
        <v>268159</v>
      </c>
      <c r="T170" s="1">
        <v>16288</v>
      </c>
      <c r="U170" s="1">
        <v>41323</v>
      </c>
      <c r="V170" s="1">
        <v>0.82199999999999995</v>
      </c>
    </row>
    <row r="171" spans="1:22" x14ac:dyDescent="0.2">
      <c r="A171" s="4">
        <v>41913</v>
      </c>
      <c r="B171" s="121" t="s">
        <v>96</v>
      </c>
      <c r="C171" s="361">
        <v>248</v>
      </c>
      <c r="D171" s="361">
        <v>733</v>
      </c>
      <c r="E171" s="312">
        <f t="shared" si="39"/>
        <v>38</v>
      </c>
      <c r="F171" s="417">
        <f>E171-'Hort-Bücherei'!$V$74</f>
        <v>17.013000000000034</v>
      </c>
      <c r="G171" s="361">
        <v>487062</v>
      </c>
      <c r="H171" s="1">
        <v>195.03</v>
      </c>
      <c r="I171" s="392">
        <f t="shared" si="40"/>
        <v>897</v>
      </c>
      <c r="J171" s="437">
        <f t="shared" si="41"/>
        <v>5479.99999999999</v>
      </c>
      <c r="K171" s="437">
        <f>J171-(('Hort-Bücherei'!L74+'Hort-Bücherei'!S74)*1.06)</f>
        <v>4761.3199999999915</v>
      </c>
      <c r="L171" s="361">
        <v>758</v>
      </c>
      <c r="M171" s="361">
        <f t="shared" si="42"/>
        <v>2160</v>
      </c>
      <c r="N171" s="361">
        <v>12115</v>
      </c>
      <c r="O171" s="361">
        <f t="shared" si="43"/>
        <v>73</v>
      </c>
      <c r="P171" s="1">
        <v>47351</v>
      </c>
      <c r="Q171" s="1">
        <v>269669</v>
      </c>
      <c r="R171" s="1">
        <v>552308</v>
      </c>
      <c r="S171" s="1">
        <v>268855</v>
      </c>
      <c r="T171" s="1">
        <v>16340</v>
      </c>
      <c r="U171" s="1">
        <v>41457</v>
      </c>
      <c r="V171" s="1">
        <v>0.82199999999999995</v>
      </c>
    </row>
    <row r="172" spans="1:22" x14ac:dyDescent="0.2">
      <c r="A172" s="4">
        <v>41946</v>
      </c>
      <c r="B172" s="121" t="s">
        <v>97</v>
      </c>
      <c r="C172" s="361">
        <v>264</v>
      </c>
      <c r="D172" s="361">
        <v>784</v>
      </c>
      <c r="E172" s="312">
        <f t="shared" si="39"/>
        <v>67</v>
      </c>
      <c r="F172" s="417">
        <f>E172-'Hort-Bücherei'!$V$75</f>
        <v>36.836999999999989</v>
      </c>
      <c r="G172" s="361">
        <v>489204</v>
      </c>
      <c r="H172" s="1">
        <v>208.71</v>
      </c>
      <c r="I172" s="392">
        <f t="shared" si="40"/>
        <v>2142</v>
      </c>
      <c r="J172" s="437">
        <f t="shared" si="41"/>
        <v>13680.000000000007</v>
      </c>
      <c r="K172" s="437">
        <f>J172-(('Hort-Bücherei'!L75+'Hort-Bücherei'!S75)*1.06)</f>
        <v>10508.480000000005</v>
      </c>
      <c r="L172" s="361">
        <v>870</v>
      </c>
      <c r="M172" s="361">
        <f t="shared" si="42"/>
        <v>3360</v>
      </c>
      <c r="N172" s="361">
        <v>12166</v>
      </c>
      <c r="O172" s="361">
        <f t="shared" si="43"/>
        <v>51</v>
      </c>
      <c r="P172" s="1">
        <v>47722</v>
      </c>
      <c r="Q172" s="1">
        <v>271785</v>
      </c>
      <c r="R172" s="1">
        <v>556548</v>
      </c>
      <c r="S172" s="1">
        <v>270829</v>
      </c>
      <c r="T172" s="1">
        <v>16382</v>
      </c>
      <c r="U172" s="1">
        <v>41689</v>
      </c>
      <c r="V172" s="1">
        <v>0.82199999999999995</v>
      </c>
    </row>
    <row r="173" spans="1:22" x14ac:dyDescent="0.2">
      <c r="A173" s="4">
        <v>41974</v>
      </c>
      <c r="B173" s="120" t="s">
        <v>98</v>
      </c>
      <c r="C173" s="361">
        <v>274</v>
      </c>
      <c r="D173" s="361">
        <v>814</v>
      </c>
      <c r="E173" s="312">
        <f t="shared" si="39"/>
        <v>40</v>
      </c>
      <c r="F173" s="417">
        <f>E173-'Hort-Bücherei'!$V$76</f>
        <v>23.636000000000081</v>
      </c>
      <c r="G173" s="361">
        <v>492745</v>
      </c>
      <c r="H173" s="1">
        <v>233.04</v>
      </c>
      <c r="I173" s="392">
        <f t="shared" si="40"/>
        <v>3541</v>
      </c>
      <c r="J173" s="437">
        <f t="shared" si="41"/>
        <v>24329.999999999985</v>
      </c>
      <c r="K173" s="437">
        <f>J173-(('Hort-Bücherei'!L76+'Hort-Bücherei'!S76)*1.06)</f>
        <v>19406.299999999988</v>
      </c>
      <c r="L173" s="361">
        <v>982</v>
      </c>
      <c r="M173" s="361">
        <f t="shared" si="42"/>
        <v>3360</v>
      </c>
      <c r="N173" s="361">
        <v>12183</v>
      </c>
      <c r="O173" s="361">
        <f t="shared" si="43"/>
        <v>17</v>
      </c>
      <c r="P173" s="1">
        <v>48218</v>
      </c>
      <c r="Q173" s="1">
        <v>274619</v>
      </c>
      <c r="R173" s="1">
        <v>562225</v>
      </c>
      <c r="S173" s="1">
        <v>273480</v>
      </c>
      <c r="T173" s="1">
        <v>16393</v>
      </c>
      <c r="U173" s="1">
        <v>41963</v>
      </c>
      <c r="V173" s="1">
        <v>0.90100000000000002</v>
      </c>
    </row>
    <row r="174" spans="1:22" x14ac:dyDescent="0.2">
      <c r="A174" s="4">
        <v>42011</v>
      </c>
      <c r="B174" s="120" t="s">
        <v>99</v>
      </c>
      <c r="C174" s="361">
        <v>283</v>
      </c>
      <c r="D174" s="361">
        <v>845</v>
      </c>
      <c r="E174" s="312">
        <f t="shared" si="39"/>
        <v>40</v>
      </c>
      <c r="F174" s="417">
        <f>E174-'Hort-Bücherei'!$V$77</f>
        <v>24.310999999999922</v>
      </c>
      <c r="G174" s="361">
        <v>498002</v>
      </c>
      <c r="H174" s="655">
        <v>270.53300000000002</v>
      </c>
      <c r="I174" s="392">
        <f t="shared" si="40"/>
        <v>5257</v>
      </c>
      <c r="J174" s="437">
        <f t="shared" si="41"/>
        <v>37493.000000000022</v>
      </c>
      <c r="K174" s="437">
        <f>J174-(('Hort-Bücherei'!L77+'Hort-Bücherei'!S77)*1.06)</f>
        <v>28843.400000000023</v>
      </c>
      <c r="L174" s="361">
        <v>1112</v>
      </c>
      <c r="M174" s="361">
        <f t="shared" si="42"/>
        <v>3900</v>
      </c>
      <c r="N174" s="361">
        <v>12196</v>
      </c>
      <c r="O174" s="361">
        <f t="shared" si="43"/>
        <v>13</v>
      </c>
      <c r="P174" s="1">
        <v>49042</v>
      </c>
      <c r="Q174" s="1">
        <v>279329</v>
      </c>
      <c r="R174" s="1">
        <v>571650</v>
      </c>
      <c r="S174" s="1">
        <v>277877</v>
      </c>
      <c r="T174" s="1">
        <v>16398</v>
      </c>
      <c r="U174" s="1">
        <v>42390</v>
      </c>
      <c r="V174" s="1">
        <v>0.94299999999999995</v>
      </c>
    </row>
    <row r="175" spans="1:22" x14ac:dyDescent="0.2">
      <c r="A175" s="127" t="s">
        <v>397</v>
      </c>
      <c r="B175" s="126"/>
      <c r="C175" s="118"/>
      <c r="D175" s="118"/>
      <c r="E175" s="119"/>
      <c r="F175" s="441">
        <f>SUM(F163:F174)</f>
        <v>346.16299999999995</v>
      </c>
      <c r="G175" s="37"/>
      <c r="H175" s="37"/>
      <c r="I175" s="419">
        <f>SUM(I163:I174)</f>
        <v>27112</v>
      </c>
      <c r="J175" s="439">
        <f>SUM(J163:J174)</f>
        <v>183173.00000000003</v>
      </c>
      <c r="K175" s="439">
        <f>SUM(K163:K174)</f>
        <v>155087.24000000002</v>
      </c>
      <c r="L175" s="443"/>
      <c r="M175" s="845">
        <f>SUM(M163:M174)</f>
        <v>31324</v>
      </c>
      <c r="N175" s="81"/>
      <c r="O175" s="201">
        <f>SUM(O163:O174)</f>
        <v>848</v>
      </c>
      <c r="P175" s="203"/>
      <c r="Q175" s="203"/>
      <c r="R175" s="203"/>
      <c r="S175" s="203"/>
      <c r="T175" s="203"/>
      <c r="U175" s="203"/>
      <c r="V175" s="445">
        <f>V174-V161</f>
        <v>0.31799999999999995</v>
      </c>
    </row>
    <row r="176" spans="1:22" x14ac:dyDescent="0.2">
      <c r="A176" s="4">
        <v>42037</v>
      </c>
      <c r="B176" s="120" t="s">
        <v>88</v>
      </c>
      <c r="C176" s="361">
        <v>293</v>
      </c>
      <c r="D176" s="361">
        <v>884</v>
      </c>
      <c r="E176" s="312">
        <f>(D176-D174)+(C176-C174)</f>
        <v>49</v>
      </c>
      <c r="F176" s="417">
        <f>E176-'Hort-Bücherei'!$V$79</f>
        <v>29.885999999999967</v>
      </c>
      <c r="G176" s="361">
        <v>504504</v>
      </c>
      <c r="H176" s="1">
        <v>319.2</v>
      </c>
      <c r="I176" s="392">
        <f>G176-G174</f>
        <v>6502</v>
      </c>
      <c r="J176" s="437">
        <f>(H176-H174)*1000</f>
        <v>48666.999999999971</v>
      </c>
      <c r="K176" s="437">
        <f>J176-(('Hort-Bücherei'!L79+'Hort-Bücherei'!S79)*1.06)</f>
        <v>41921.15999999996</v>
      </c>
      <c r="L176" s="361">
        <v>1236</v>
      </c>
      <c r="M176" s="361">
        <f>(L176-L174)*30</f>
        <v>3720</v>
      </c>
      <c r="N176" s="361">
        <v>12213</v>
      </c>
      <c r="O176" s="361">
        <f>N176-N174</f>
        <v>17</v>
      </c>
      <c r="P176" s="1">
        <v>49687</v>
      </c>
      <c r="Q176" s="1">
        <v>283015</v>
      </c>
      <c r="R176" s="1">
        <v>579023</v>
      </c>
      <c r="S176" s="1">
        <v>281318</v>
      </c>
      <c r="T176" s="1">
        <v>16398</v>
      </c>
      <c r="U176" s="1">
        <v>42703</v>
      </c>
      <c r="V176" s="1">
        <v>0.98</v>
      </c>
    </row>
    <row r="177" spans="1:23" x14ac:dyDescent="0.2">
      <c r="A177" s="4">
        <v>42065</v>
      </c>
      <c r="B177" s="120" t="s">
        <v>89</v>
      </c>
      <c r="C177" s="361">
        <v>302</v>
      </c>
      <c r="D177" s="361">
        <v>917</v>
      </c>
      <c r="E177" s="312">
        <f t="shared" ref="E177:E187" si="44">(D177-D176)+(C177-C176)</f>
        <v>42</v>
      </c>
      <c r="F177" s="417">
        <f>E177-'Hort-Bücherei'!$V$80</f>
        <v>22.498000000000047</v>
      </c>
      <c r="G177" s="361">
        <v>509778</v>
      </c>
      <c r="H177" s="1">
        <v>358.83</v>
      </c>
      <c r="I177" s="392">
        <f t="shared" ref="I177:I187" si="45">G177-G176</f>
        <v>5274</v>
      </c>
      <c r="J177" s="437">
        <f t="shared" ref="J177:J187" si="46">(H177-H176)*1000</f>
        <v>39629.999999999993</v>
      </c>
      <c r="K177" s="437">
        <f>J177-(('Hort-Bücherei'!L80+'Hort-Bücherei'!S80)*1.06)</f>
        <v>31984.22</v>
      </c>
      <c r="L177" s="361">
        <v>1325</v>
      </c>
      <c r="M177" s="361">
        <f t="shared" ref="M177:M187" si="47">(L177-L176)*30</f>
        <v>2670</v>
      </c>
      <c r="N177" s="361">
        <v>12255</v>
      </c>
      <c r="O177" s="361">
        <f t="shared" ref="O177:O187" si="48">N177-N176</f>
        <v>42</v>
      </c>
      <c r="P177" s="1">
        <v>50327</v>
      </c>
      <c r="Q177" s="1">
        <v>286679</v>
      </c>
      <c r="R177" s="1">
        <v>586350</v>
      </c>
      <c r="S177" s="1">
        <v>284735</v>
      </c>
      <c r="T177" s="1">
        <v>16402</v>
      </c>
      <c r="U177" s="1">
        <v>14013</v>
      </c>
      <c r="V177" s="1">
        <v>1.0289999999999999</v>
      </c>
    </row>
    <row r="178" spans="1:23" x14ac:dyDescent="0.2">
      <c r="A178" s="4">
        <v>42095</v>
      </c>
      <c r="B178" s="120" t="s">
        <v>90</v>
      </c>
      <c r="C178" s="361">
        <v>311</v>
      </c>
      <c r="D178" s="361">
        <v>955</v>
      </c>
      <c r="E178" s="312">
        <f t="shared" si="44"/>
        <v>47</v>
      </c>
      <c r="F178" s="417">
        <f>E178-'Hort-Bücherei'!$V$81</f>
        <v>22.961000000000013</v>
      </c>
      <c r="G178" s="361">
        <v>513434</v>
      </c>
      <c r="H178" s="1">
        <v>384</v>
      </c>
      <c r="I178" s="392">
        <f t="shared" si="45"/>
        <v>3656</v>
      </c>
      <c r="J178" s="437">
        <f t="shared" si="46"/>
        <v>25170.000000000015</v>
      </c>
      <c r="K178" s="437">
        <f>J178-(('Hort-Bücherei'!L81+'Hort-Bücherei'!S81)*1.06)</f>
        <v>20917.280000000006</v>
      </c>
      <c r="L178" s="361">
        <v>1413</v>
      </c>
      <c r="M178" s="361">
        <f t="shared" si="47"/>
        <v>2640</v>
      </c>
      <c r="N178" s="361">
        <v>12340</v>
      </c>
      <c r="O178" s="361">
        <f t="shared" si="48"/>
        <v>85</v>
      </c>
      <c r="P178" s="1">
        <v>51013</v>
      </c>
      <c r="Q178" s="1">
        <v>290597</v>
      </c>
      <c r="R178" s="1">
        <v>594188</v>
      </c>
      <c r="S178" s="1">
        <v>288391</v>
      </c>
      <c r="T178" s="1">
        <v>16405</v>
      </c>
      <c r="U178" s="1">
        <v>43254</v>
      </c>
      <c r="V178" s="1">
        <v>1.0589999999999999</v>
      </c>
    </row>
    <row r="179" spans="1:23" x14ac:dyDescent="0.2">
      <c r="A179" s="4">
        <v>42128</v>
      </c>
      <c r="B179" s="120" t="s">
        <v>91</v>
      </c>
      <c r="C179" s="361">
        <v>319</v>
      </c>
      <c r="D179" s="361">
        <v>985</v>
      </c>
      <c r="E179" s="312">
        <f t="shared" si="44"/>
        <v>38</v>
      </c>
      <c r="F179" s="417">
        <f>E179-'Hort-Bücherei'!$V$82</f>
        <v>21.456000000000017</v>
      </c>
      <c r="G179" s="361">
        <v>515756</v>
      </c>
      <c r="H179" s="1">
        <v>398.55</v>
      </c>
      <c r="I179" s="392">
        <f t="shared" si="45"/>
        <v>2322</v>
      </c>
      <c r="J179" s="437">
        <f t="shared" si="46"/>
        <v>14550.000000000011</v>
      </c>
      <c r="K179" s="437">
        <f>J179-(('Hort-Bücherei'!L82+'Hort-Bücherei'!S82)*1.06)</f>
        <v>12481.940000000011</v>
      </c>
      <c r="L179" s="361">
        <v>1480</v>
      </c>
      <c r="M179" s="361">
        <f t="shared" si="47"/>
        <v>2010</v>
      </c>
      <c r="N179" s="361">
        <v>12454</v>
      </c>
      <c r="O179" s="361">
        <f t="shared" si="48"/>
        <v>114</v>
      </c>
      <c r="P179" s="1">
        <v>51553</v>
      </c>
      <c r="Q179" s="1">
        <v>293681</v>
      </c>
      <c r="R179" s="1">
        <v>600365</v>
      </c>
      <c r="S179" s="1">
        <v>291272</v>
      </c>
      <c r="T179" s="1">
        <v>16430</v>
      </c>
      <c r="U179" s="1">
        <v>43429</v>
      </c>
      <c r="V179" s="1">
        <v>1.0589999999999999</v>
      </c>
    </row>
    <row r="180" spans="1:23" x14ac:dyDescent="0.2">
      <c r="A180" s="4">
        <v>42156</v>
      </c>
      <c r="B180" s="120" t="s">
        <v>92</v>
      </c>
      <c r="C180" s="361">
        <v>326</v>
      </c>
      <c r="D180" s="361">
        <v>1026</v>
      </c>
      <c r="E180" s="312">
        <f t="shared" si="44"/>
        <v>48</v>
      </c>
      <c r="F180" s="417">
        <f>E180-'Hort-Bücherei'!$V$83</f>
        <v>24.608999999999924</v>
      </c>
      <c r="G180" s="361">
        <v>516551</v>
      </c>
      <c r="H180" s="1">
        <v>402.42</v>
      </c>
      <c r="I180" s="392">
        <f t="shared" si="45"/>
        <v>795</v>
      </c>
      <c r="J180" s="437">
        <f t="shared" si="46"/>
        <v>3870.0000000000045</v>
      </c>
      <c r="K180" s="437">
        <f>J180-(('Hort-Bücherei'!L83+'Hort-Bücherei'!S83)*1.06)</f>
        <v>3777.7800000000066</v>
      </c>
      <c r="L180" s="361">
        <v>1548</v>
      </c>
      <c r="M180" s="361">
        <f t="shared" si="47"/>
        <v>2040</v>
      </c>
      <c r="N180" s="361">
        <v>12581</v>
      </c>
      <c r="O180" s="361">
        <f t="shared" si="48"/>
        <v>127</v>
      </c>
      <c r="P180" s="1">
        <v>51749</v>
      </c>
      <c r="Q180" s="1">
        <v>294792</v>
      </c>
      <c r="R180" s="1">
        <v>602603</v>
      </c>
      <c r="S180" s="1">
        <v>292310</v>
      </c>
      <c r="T180" s="1">
        <v>16493</v>
      </c>
      <c r="U180" s="1">
        <v>43525</v>
      </c>
      <c r="V180" s="1">
        <v>1.119</v>
      </c>
    </row>
    <row r="181" spans="1:23" x14ac:dyDescent="0.2">
      <c r="A181" s="4">
        <v>42188</v>
      </c>
      <c r="B181" s="120" t="s">
        <v>93</v>
      </c>
      <c r="C181" s="361">
        <v>340</v>
      </c>
      <c r="D181" s="361">
        <v>1064</v>
      </c>
      <c r="E181" s="312">
        <f t="shared" si="44"/>
        <v>52</v>
      </c>
      <c r="F181" s="417">
        <f>E181-'Hort-Bücherei'!$V$84</f>
        <v>29.072000000000003</v>
      </c>
      <c r="G181" s="361">
        <v>516904</v>
      </c>
      <c r="H181" s="1">
        <v>403.99</v>
      </c>
      <c r="I181" s="392">
        <f t="shared" si="45"/>
        <v>353</v>
      </c>
      <c r="J181" s="437">
        <f t="shared" si="46"/>
        <v>1569.9999999999932</v>
      </c>
      <c r="K181" s="437">
        <f>J181-(('Hort-Bücherei'!L84+'Hort-Bücherei'!S84)*1.06)</f>
        <v>1569.9999999999932</v>
      </c>
      <c r="L181" s="361">
        <v>1610</v>
      </c>
      <c r="M181" s="361">
        <f t="shared" si="47"/>
        <v>1860</v>
      </c>
      <c r="N181" s="361">
        <v>12680</v>
      </c>
      <c r="O181" s="361">
        <f t="shared" si="48"/>
        <v>99</v>
      </c>
      <c r="P181" s="1">
        <v>51794</v>
      </c>
      <c r="Q181" s="1">
        <v>295054</v>
      </c>
      <c r="R181" s="1">
        <v>603121</v>
      </c>
      <c r="S181" s="1">
        <v>292546</v>
      </c>
      <c r="T181" s="1">
        <v>16551</v>
      </c>
      <c r="U181" s="1">
        <v>43599</v>
      </c>
      <c r="V181" s="1">
        <v>1.125</v>
      </c>
    </row>
    <row r="182" spans="1:23" x14ac:dyDescent="0.2">
      <c r="A182" s="4"/>
      <c r="B182" s="121" t="s">
        <v>94</v>
      </c>
      <c r="C182" s="361"/>
      <c r="D182" s="361"/>
      <c r="E182" s="312"/>
      <c r="F182" s="417"/>
      <c r="G182" s="361"/>
      <c r="H182" s="1"/>
      <c r="I182" s="392"/>
      <c r="J182" s="437"/>
      <c r="K182" s="437"/>
      <c r="L182" s="361"/>
      <c r="M182" s="361"/>
      <c r="N182" s="361"/>
      <c r="O182" s="361"/>
      <c r="P182" s="1"/>
      <c r="Q182" s="1"/>
      <c r="R182" s="1"/>
      <c r="S182" s="1"/>
      <c r="T182" s="1"/>
      <c r="U182" s="1"/>
      <c r="V182" s="1"/>
    </row>
    <row r="183" spans="1:23" x14ac:dyDescent="0.2">
      <c r="A183" s="4">
        <v>42261</v>
      </c>
      <c r="B183" s="121" t="s">
        <v>95</v>
      </c>
      <c r="C183" s="361">
        <v>352</v>
      </c>
      <c r="D183" s="361">
        <v>1232</v>
      </c>
      <c r="E183" s="745">
        <f>(D183-D181)+(C183-C181)</f>
        <v>180</v>
      </c>
      <c r="F183" s="417">
        <f>E183-'Hort-Bücherei'!$V$86</f>
        <v>137.93400000000008</v>
      </c>
      <c r="G183" s="361">
        <v>517662</v>
      </c>
      <c r="H183" s="233">
        <v>408.06</v>
      </c>
      <c r="I183" s="392">
        <f>G183-G181</f>
        <v>758</v>
      </c>
      <c r="J183" s="437">
        <f>(H183-H181)*1000</f>
        <v>4069.9999999999932</v>
      </c>
      <c r="K183" s="437">
        <f>J183-(('Hort-Bücherei'!L86+'Hort-Bücherei'!S86)*1.06)</f>
        <v>4062.5800000000027</v>
      </c>
      <c r="L183" s="361">
        <v>1697</v>
      </c>
      <c r="M183" s="361">
        <f>(L183-L181)*30</f>
        <v>2610</v>
      </c>
      <c r="N183" s="361">
        <v>12934</v>
      </c>
      <c r="O183" s="361">
        <f>N183-N181</f>
        <v>254</v>
      </c>
      <c r="P183" s="1">
        <v>51817</v>
      </c>
      <c r="Q183" s="1">
        <v>295177</v>
      </c>
      <c r="R183" s="1">
        <v>603390</v>
      </c>
      <c r="S183" s="1">
        <v>292670</v>
      </c>
      <c r="T183" s="1">
        <v>16722</v>
      </c>
      <c r="U183" s="1">
        <v>43799</v>
      </c>
      <c r="V183" s="1">
        <v>1.1970000000000001</v>
      </c>
      <c r="W183" t="s">
        <v>552</v>
      </c>
    </row>
    <row r="184" spans="1:23" x14ac:dyDescent="0.2">
      <c r="A184" s="4">
        <v>42279</v>
      </c>
      <c r="B184" s="121" t="s">
        <v>96</v>
      </c>
      <c r="C184" s="361">
        <v>361</v>
      </c>
      <c r="D184" s="361">
        <v>1271</v>
      </c>
      <c r="E184" s="312">
        <f t="shared" si="44"/>
        <v>48</v>
      </c>
      <c r="F184" s="417">
        <f>E184-'Hort-Bücherei'!$V$87</f>
        <v>36.326000000000022</v>
      </c>
      <c r="G184" s="361">
        <v>518364</v>
      </c>
      <c r="H184" s="1">
        <v>412.88</v>
      </c>
      <c r="I184" s="392">
        <f t="shared" si="45"/>
        <v>702</v>
      </c>
      <c r="J184" s="437">
        <f t="shared" si="46"/>
        <v>4819.9999999999927</v>
      </c>
      <c r="K184" s="437">
        <f>J184-(('Hort-Bücherei'!L87+'Hort-Bücherei'!S87)*1.06)</f>
        <v>3920.0599999999849</v>
      </c>
      <c r="L184" s="361">
        <v>1746</v>
      </c>
      <c r="M184" s="361">
        <f t="shared" si="47"/>
        <v>1470</v>
      </c>
      <c r="N184" s="361">
        <v>12983</v>
      </c>
      <c r="O184" s="361">
        <f t="shared" si="48"/>
        <v>49</v>
      </c>
      <c r="P184" s="1">
        <v>51890</v>
      </c>
      <c r="Q184" s="1">
        <v>295591</v>
      </c>
      <c r="R184" s="1">
        <v>604219</v>
      </c>
      <c r="S184" s="1">
        <v>293058</v>
      </c>
      <c r="T184" s="1">
        <v>16760</v>
      </c>
      <c r="U184" s="1">
        <v>43876</v>
      </c>
      <c r="V184" s="1">
        <v>1.208</v>
      </c>
    </row>
    <row r="185" spans="1:23" x14ac:dyDescent="0.2">
      <c r="A185" s="4">
        <v>42311</v>
      </c>
      <c r="B185" s="121" t="s">
        <v>97</v>
      </c>
      <c r="C185" s="361">
        <v>371</v>
      </c>
      <c r="D185" s="361">
        <v>1316</v>
      </c>
      <c r="E185" s="312">
        <f t="shared" si="44"/>
        <v>55</v>
      </c>
      <c r="F185" s="417">
        <f>E185-'Hort-Bücherei'!$V$88</f>
        <v>28</v>
      </c>
      <c r="G185" s="361">
        <v>521220</v>
      </c>
      <c r="H185" s="1">
        <v>431.42</v>
      </c>
      <c r="I185" s="392">
        <f t="shared" si="45"/>
        <v>2856</v>
      </c>
      <c r="J185" s="437">
        <f t="shared" si="46"/>
        <v>18540.000000000022</v>
      </c>
      <c r="K185" s="437">
        <f>J185-(('Hort-Bücherei'!L88+'Hort-Bücherei'!S88)*1.06)</f>
        <v>14587.260000000026</v>
      </c>
      <c r="L185" s="361">
        <v>1852</v>
      </c>
      <c r="M185" s="361">
        <f t="shared" si="47"/>
        <v>3180</v>
      </c>
      <c r="N185" s="361">
        <v>13037</v>
      </c>
      <c r="O185" s="361">
        <f t="shared" si="48"/>
        <v>54</v>
      </c>
      <c r="P185" s="1">
        <v>52529</v>
      </c>
      <c r="Q185" s="1">
        <v>299245</v>
      </c>
      <c r="R185" s="1">
        <v>611532</v>
      </c>
      <c r="S185" s="1">
        <v>296478</v>
      </c>
      <c r="T185" s="1">
        <v>16773</v>
      </c>
      <c r="U185" s="1">
        <v>44079</v>
      </c>
      <c r="V185" s="1">
        <v>1.2350000000000001</v>
      </c>
    </row>
    <row r="186" spans="1:23" x14ac:dyDescent="0.2">
      <c r="A186" s="4">
        <v>42340</v>
      </c>
      <c r="B186" s="120" t="s">
        <v>98</v>
      </c>
      <c r="C186" s="361">
        <v>379</v>
      </c>
      <c r="D186" s="361">
        <v>1350</v>
      </c>
      <c r="E186" s="312">
        <f t="shared" si="44"/>
        <v>42</v>
      </c>
      <c r="F186" s="417">
        <f>E186-'Hort-Bücherei'!$V$89</f>
        <v>22.240999999999985</v>
      </c>
      <c r="G186" s="361">
        <v>524608</v>
      </c>
      <c r="H186" s="1">
        <v>454.78</v>
      </c>
      <c r="I186" s="392">
        <f t="shared" si="45"/>
        <v>3388</v>
      </c>
      <c r="J186" s="437">
        <f t="shared" si="46"/>
        <v>23359.999999999956</v>
      </c>
      <c r="K186" s="437">
        <f>J186-(('Hort-Bücherei'!L89+'Hort-Bücherei'!S89)*1.06)</f>
        <v>18481.879999999946</v>
      </c>
      <c r="L186" s="361">
        <v>1952</v>
      </c>
      <c r="M186" s="361">
        <f t="shared" si="47"/>
        <v>3000</v>
      </c>
      <c r="N186" s="361">
        <v>53</v>
      </c>
      <c r="O186" s="361">
        <v>53</v>
      </c>
      <c r="P186" s="1">
        <v>55143</v>
      </c>
      <c r="Q186" s="1">
        <v>302751</v>
      </c>
      <c r="R186" s="1">
        <v>618546</v>
      </c>
      <c r="S186" s="1">
        <v>299758</v>
      </c>
      <c r="T186" s="1">
        <v>16781</v>
      </c>
      <c r="U186" s="1">
        <v>44295</v>
      </c>
      <c r="V186" s="1">
        <v>1.2689999999999999</v>
      </c>
    </row>
    <row r="187" spans="1:23" x14ac:dyDescent="0.2">
      <c r="A187" s="4">
        <v>42367</v>
      </c>
      <c r="B187" s="120" t="s">
        <v>99</v>
      </c>
      <c r="C187" s="361">
        <v>386</v>
      </c>
      <c r="D187" s="361">
        <v>1378</v>
      </c>
      <c r="E187" s="312">
        <f t="shared" si="44"/>
        <v>35</v>
      </c>
      <c r="F187" s="417">
        <f>E187-'Hort-Bücherei'!$V$90</f>
        <v>19.255999999999972</v>
      </c>
      <c r="G187" s="361">
        <v>527930</v>
      </c>
      <c r="H187" s="655">
        <v>482.05</v>
      </c>
      <c r="I187" s="392">
        <f t="shared" si="45"/>
        <v>3322</v>
      </c>
      <c r="J187" s="437">
        <f t="shared" si="46"/>
        <v>27270.00000000004</v>
      </c>
      <c r="K187" s="437">
        <f>J187-(('Hort-Bücherei'!L90+'Hort-Bücherei'!S90)*1.06)</f>
        <v>21892.620000000054</v>
      </c>
      <c r="L187" s="361">
        <v>2050</v>
      </c>
      <c r="M187" s="361">
        <f t="shared" si="47"/>
        <v>2940</v>
      </c>
      <c r="N187" s="361">
        <v>72</v>
      </c>
      <c r="O187" s="361">
        <f t="shared" si="48"/>
        <v>19</v>
      </c>
      <c r="P187" s="1">
        <v>53179</v>
      </c>
      <c r="Q187" s="1">
        <v>303060</v>
      </c>
      <c r="R187" s="1">
        <v>619161</v>
      </c>
      <c r="S187" s="1">
        <v>300046</v>
      </c>
      <c r="T187" s="1">
        <v>16844</v>
      </c>
      <c r="U187" s="1">
        <v>44577</v>
      </c>
      <c r="V187" s="1">
        <v>1.28</v>
      </c>
    </row>
    <row r="188" spans="1:23" x14ac:dyDescent="0.2">
      <c r="A188" s="127" t="s">
        <v>468</v>
      </c>
      <c r="B188" s="126"/>
      <c r="C188" s="118"/>
      <c r="D188" s="118"/>
      <c r="E188" s="119"/>
      <c r="F188" s="441">
        <f>SUM(F176:F187)</f>
        <v>394.23900000000003</v>
      </c>
      <c r="G188" s="37"/>
      <c r="H188" s="37"/>
      <c r="I188" s="419">
        <f>SUM(I176:I187)</f>
        <v>29928</v>
      </c>
      <c r="J188" s="439">
        <f>SUM(J176:J187)</f>
        <v>211517.00000000003</v>
      </c>
      <c r="K188" s="439">
        <f>SUM(K176:K187)</f>
        <v>175596.78000000003</v>
      </c>
      <c r="L188" s="443"/>
      <c r="M188" s="444">
        <f>SUM(M176:M187)</f>
        <v>28140</v>
      </c>
      <c r="N188" s="81"/>
      <c r="O188" s="201">
        <v>890</v>
      </c>
      <c r="P188" s="203"/>
      <c r="Q188" s="203"/>
      <c r="R188" s="203"/>
      <c r="S188" s="203"/>
      <c r="T188" s="203"/>
      <c r="U188" s="203"/>
      <c r="V188" s="445">
        <f>V187-V174</f>
        <v>0.33700000000000008</v>
      </c>
    </row>
    <row r="189" spans="1:23" x14ac:dyDescent="0.2">
      <c r="A189" s="4">
        <v>42401</v>
      </c>
      <c r="B189" s="120" t="s">
        <v>88</v>
      </c>
      <c r="C189" s="361">
        <v>395</v>
      </c>
      <c r="D189" s="361">
        <v>1433</v>
      </c>
      <c r="E189" s="745">
        <f>(D189-D187)+(C189-C187)</f>
        <v>64</v>
      </c>
      <c r="F189" s="417">
        <f>E189-'Hort-Bücherei'!$V$92</f>
        <v>32.76400000000001</v>
      </c>
      <c r="G189" s="361">
        <v>534038</v>
      </c>
      <c r="H189" s="1">
        <v>530.79</v>
      </c>
      <c r="I189" s="392">
        <f>G189-G187</f>
        <v>6108</v>
      </c>
      <c r="J189" s="437">
        <f>(H189-H187)*1000</f>
        <v>48739.999999999949</v>
      </c>
      <c r="K189" s="437">
        <f>J189-(('Hort-Bücherei'!L92+'Hort-Bücherei'!S92)*1.06)</f>
        <v>39479.839999999946</v>
      </c>
      <c r="L189" s="361">
        <v>2173</v>
      </c>
      <c r="M189" s="361">
        <f>(L189-L187)*30</f>
        <v>3690</v>
      </c>
      <c r="N189" s="361">
        <v>93</v>
      </c>
      <c r="O189" s="361">
        <f>N189-N187</f>
        <v>21</v>
      </c>
      <c r="P189" s="1">
        <v>53512</v>
      </c>
      <c r="Q189" s="1">
        <v>304861</v>
      </c>
      <c r="R189" s="1">
        <v>622765</v>
      </c>
      <c r="S189" s="1">
        <v>301727</v>
      </c>
      <c r="T189" s="1">
        <v>16895</v>
      </c>
      <c r="U189" s="1">
        <v>44973</v>
      </c>
      <c r="V189" s="1">
        <v>1.3160000000000001</v>
      </c>
    </row>
    <row r="190" spans="1:23" x14ac:dyDescent="0.2">
      <c r="A190" s="4">
        <v>42432</v>
      </c>
      <c r="B190" s="120" t="s">
        <v>89</v>
      </c>
      <c r="C190" s="361">
        <v>405</v>
      </c>
      <c r="D190" s="361">
        <v>1471</v>
      </c>
      <c r="E190" s="312">
        <f t="shared" ref="E190:E200" si="49">(D190-D189)+(C190-C189)</f>
        <v>48</v>
      </c>
      <c r="F190" s="417">
        <f>E190-'Hort-Bücherei'!$V$93</f>
        <v>24.654999999999973</v>
      </c>
      <c r="G190" s="361">
        <v>538720</v>
      </c>
      <c r="H190" s="1">
        <v>565.07000000000005</v>
      </c>
      <c r="I190" s="392">
        <f t="shared" ref="I190:I200" si="50">G190-G189</f>
        <v>4682</v>
      </c>
      <c r="J190" s="437">
        <f t="shared" ref="J190:J200" si="51">(H190-H189)*1000</f>
        <v>34280.000000000087</v>
      </c>
      <c r="K190" s="437">
        <f>J190-(('Hort-Bücherei'!L93+'Hort-Bücherei'!S93)*1.06)</f>
        <v>27427.100000000089</v>
      </c>
      <c r="L190" s="361">
        <v>2286</v>
      </c>
      <c r="M190" s="361">
        <f t="shared" ref="M190:M200" si="52">(L190-L189)*30</f>
        <v>3390</v>
      </c>
      <c r="N190" s="361">
        <v>131</v>
      </c>
      <c r="O190" s="361">
        <f t="shared" ref="O190:O200" si="53">N190-N189</f>
        <v>38</v>
      </c>
      <c r="P190" s="1">
        <v>54095</v>
      </c>
      <c r="Q190" s="1">
        <v>308196</v>
      </c>
      <c r="R190" s="1">
        <v>629433</v>
      </c>
      <c r="S190" s="1">
        <v>304845</v>
      </c>
      <c r="T190" s="1">
        <v>16914</v>
      </c>
      <c r="U190" s="1">
        <v>45295</v>
      </c>
      <c r="V190" s="1">
        <v>1.6950000000000001</v>
      </c>
    </row>
    <row r="191" spans="1:23" x14ac:dyDescent="0.2">
      <c r="A191" s="4">
        <v>42464</v>
      </c>
      <c r="B191" s="120" t="s">
        <v>90</v>
      </c>
      <c r="C191" s="361">
        <v>412</v>
      </c>
      <c r="D191" s="361">
        <v>1499</v>
      </c>
      <c r="E191" s="312">
        <f t="shared" si="49"/>
        <v>35</v>
      </c>
      <c r="F191" s="417">
        <f>E191-'Hort-Bücherei'!$V$94</f>
        <v>19.672000000000025</v>
      </c>
      <c r="G191" s="361">
        <v>542026</v>
      </c>
      <c r="H191" s="1">
        <v>586.83000000000004</v>
      </c>
      <c r="I191" s="392">
        <f t="shared" si="50"/>
        <v>3306</v>
      </c>
      <c r="J191" s="437">
        <f t="shared" si="51"/>
        <v>21759.999999999993</v>
      </c>
      <c r="K191" s="437">
        <f>J191-(('Hort-Bücherei'!L94+'Hort-Bücherei'!S94)*1.06)</f>
        <v>17433.079999999984</v>
      </c>
      <c r="L191" s="361">
        <v>2365</v>
      </c>
      <c r="M191" s="361">
        <f t="shared" si="52"/>
        <v>2370</v>
      </c>
      <c r="N191" s="361">
        <v>211</v>
      </c>
      <c r="O191" s="361">
        <f t="shared" si="53"/>
        <v>80</v>
      </c>
      <c r="P191" s="1">
        <v>54786</v>
      </c>
      <c r="Q191" s="1">
        <v>312145</v>
      </c>
      <c r="R191" s="1">
        <v>637338</v>
      </c>
      <c r="S191" s="1">
        <v>308532</v>
      </c>
      <c r="T191" s="1">
        <v>16920</v>
      </c>
      <c r="U191" s="1">
        <v>45532</v>
      </c>
      <c r="V191" s="1">
        <v>1.7210000000000001</v>
      </c>
    </row>
    <row r="192" spans="1:23" x14ac:dyDescent="0.2">
      <c r="A192" s="4">
        <v>42492</v>
      </c>
      <c r="B192" s="120" t="s">
        <v>91</v>
      </c>
      <c r="C192" s="361">
        <v>422</v>
      </c>
      <c r="D192" s="361">
        <v>1554</v>
      </c>
      <c r="E192" s="312">
        <f t="shared" si="49"/>
        <v>65</v>
      </c>
      <c r="F192" s="417">
        <f>E192-'Hort-Bücherei'!$V$95</f>
        <v>44.329999999999927</v>
      </c>
      <c r="G192" s="361">
        <v>544124</v>
      </c>
      <c r="H192" s="1">
        <v>599.76</v>
      </c>
      <c r="I192" s="392">
        <f t="shared" si="50"/>
        <v>2098</v>
      </c>
      <c r="J192" s="437">
        <f t="shared" si="51"/>
        <v>12929.999999999949</v>
      </c>
      <c r="K192" s="437">
        <f>J192-(('Hort-Bücherei'!L95+'Hort-Bücherei'!S95)*1.06)</f>
        <v>11130.119999999954</v>
      </c>
      <c r="L192" s="361">
        <v>2450</v>
      </c>
      <c r="M192" s="361">
        <f t="shared" si="52"/>
        <v>2550</v>
      </c>
      <c r="N192" s="361">
        <v>300</v>
      </c>
      <c r="O192" s="361">
        <f t="shared" si="53"/>
        <v>89</v>
      </c>
      <c r="P192" s="1">
        <v>55283</v>
      </c>
      <c r="Q192" s="1">
        <v>314982</v>
      </c>
      <c r="R192" s="1">
        <v>643019</v>
      </c>
      <c r="S192" s="1">
        <v>311180</v>
      </c>
      <c r="T192" s="1">
        <v>16938</v>
      </c>
      <c r="U192" s="1">
        <v>45689</v>
      </c>
      <c r="V192" s="1">
        <v>1.7210000000000001</v>
      </c>
    </row>
    <row r="193" spans="1:22" x14ac:dyDescent="0.2">
      <c r="A193" s="4">
        <v>42522</v>
      </c>
      <c r="B193" s="120" t="s">
        <v>92</v>
      </c>
      <c r="C193" s="361">
        <v>427</v>
      </c>
      <c r="D193" s="361">
        <v>1576</v>
      </c>
      <c r="E193" s="312">
        <f t="shared" si="49"/>
        <v>27</v>
      </c>
      <c r="F193" s="417">
        <f>E193-'Hort-Bücherei'!$V$96</f>
        <v>13.412000000000035</v>
      </c>
      <c r="G193" s="361">
        <v>544680</v>
      </c>
      <c r="H193" s="1">
        <v>601.76</v>
      </c>
      <c r="I193" s="392">
        <f t="shared" si="50"/>
        <v>556</v>
      </c>
      <c r="J193" s="437">
        <f t="shared" si="51"/>
        <v>2000</v>
      </c>
      <c r="K193" s="437">
        <f>J193-(('Hort-Bücherei'!L96+'Hort-Bücherei'!S96)*1.06)</f>
        <v>1793.3000000000052</v>
      </c>
      <c r="L193" s="361">
        <v>2505</v>
      </c>
      <c r="M193" s="361">
        <f t="shared" si="52"/>
        <v>1650</v>
      </c>
      <c r="N193" s="361">
        <v>408</v>
      </c>
      <c r="O193" s="361">
        <f t="shared" si="53"/>
        <v>108</v>
      </c>
      <c r="P193" s="1">
        <v>55485</v>
      </c>
      <c r="Q193" s="1">
        <v>316130</v>
      </c>
      <c r="R193" s="1">
        <v>645327</v>
      </c>
      <c r="S193" s="1">
        <v>312254</v>
      </c>
      <c r="T193" s="1">
        <v>16984</v>
      </c>
      <c r="U193" s="1">
        <v>45761</v>
      </c>
      <c r="V193" s="1">
        <v>1.7210000000000001</v>
      </c>
    </row>
    <row r="194" spans="1:22" x14ac:dyDescent="0.2">
      <c r="A194" s="4">
        <v>42562</v>
      </c>
      <c r="B194" s="120" t="s">
        <v>93</v>
      </c>
      <c r="C194" s="361">
        <v>444</v>
      </c>
      <c r="D194" s="361">
        <v>1636</v>
      </c>
      <c r="E194" s="745">
        <f>(D194-D193)+(C194-C193)</f>
        <v>77</v>
      </c>
      <c r="F194" s="417">
        <f>E194-'Hort-Bücherei'!$V$97</f>
        <v>42.596000000000004</v>
      </c>
      <c r="G194" s="361">
        <v>545113</v>
      </c>
      <c r="H194" s="1">
        <v>602.79999999999995</v>
      </c>
      <c r="I194" s="392">
        <f t="shared" si="50"/>
        <v>433</v>
      </c>
      <c r="J194" s="437">
        <f t="shared" si="51"/>
        <v>1039.9999999999636</v>
      </c>
      <c r="K194" s="437">
        <f>J194-(('Hort-Bücherei'!L97+'Hort-Bücherei'!S97)*1.06)</f>
        <v>1039.9999999999636</v>
      </c>
      <c r="L194" s="361">
        <v>2623</v>
      </c>
      <c r="M194" s="361">
        <f t="shared" si="52"/>
        <v>3540</v>
      </c>
      <c r="N194" s="361">
        <v>560</v>
      </c>
      <c r="O194" s="361">
        <f t="shared" si="53"/>
        <v>152</v>
      </c>
      <c r="P194" s="1">
        <v>55608</v>
      </c>
      <c r="Q194" s="1">
        <v>316821</v>
      </c>
      <c r="R194" s="1">
        <v>646731</v>
      </c>
      <c r="S194" s="1">
        <v>312900</v>
      </c>
      <c r="T194" s="1">
        <v>17066</v>
      </c>
      <c r="U194" s="1">
        <v>45837</v>
      </c>
      <c r="V194" s="1">
        <v>1.7210000000000001</v>
      </c>
    </row>
    <row r="195" spans="1:22" x14ac:dyDescent="0.2">
      <c r="A195" s="4">
        <v>42580</v>
      </c>
      <c r="B195" s="121" t="s">
        <v>94</v>
      </c>
      <c r="C195" s="361">
        <v>449</v>
      </c>
      <c r="D195" s="361">
        <v>1659</v>
      </c>
      <c r="E195" s="312">
        <f t="shared" si="49"/>
        <v>28</v>
      </c>
      <c r="F195" s="417">
        <f>E195-'Hort-Bücherei'!$V$98</f>
        <v>15.759000000000015</v>
      </c>
      <c r="G195" s="361">
        <v>545253</v>
      </c>
      <c r="H195" s="1">
        <v>603.11</v>
      </c>
      <c r="I195" s="392">
        <f t="shared" si="50"/>
        <v>140</v>
      </c>
      <c r="J195" s="437">
        <f t="shared" si="51"/>
        <v>310.00000000005912</v>
      </c>
      <c r="K195" s="437">
        <f>J195-(('Hort-Bücherei'!L98+'Hort-Bücherei'!S98)*1.06)</f>
        <v>310.00000000005912</v>
      </c>
      <c r="L195" s="361">
        <v>2661</v>
      </c>
      <c r="M195" s="361">
        <f t="shared" si="52"/>
        <v>1140</v>
      </c>
      <c r="N195" s="361">
        <v>610</v>
      </c>
      <c r="O195" s="361">
        <f t="shared" si="53"/>
        <v>50</v>
      </c>
      <c r="P195" s="1">
        <v>55648</v>
      </c>
      <c r="Q195" s="1">
        <v>317049</v>
      </c>
      <c r="R195" s="1">
        <v>647193</v>
      </c>
      <c r="S195" s="1">
        <v>313113</v>
      </c>
      <c r="T195" s="1">
        <v>17096</v>
      </c>
      <c r="U195" s="1">
        <v>45863</v>
      </c>
      <c r="V195" s="1">
        <v>1.7210000000000001</v>
      </c>
    </row>
    <row r="196" spans="1:22" x14ac:dyDescent="0.2">
      <c r="A196" s="4">
        <v>42615</v>
      </c>
      <c r="B196" s="121" t="s">
        <v>95</v>
      </c>
      <c r="C196" s="361">
        <v>452</v>
      </c>
      <c r="D196" s="361">
        <v>1672</v>
      </c>
      <c r="E196" s="312">
        <f t="shared" si="49"/>
        <v>16</v>
      </c>
      <c r="F196" s="417">
        <f>E196-'Hort-Bücherei'!$V$99</f>
        <v>6.5470000000000255</v>
      </c>
      <c r="G196" s="361">
        <v>545507</v>
      </c>
      <c r="H196" s="233">
        <v>603.16999999999996</v>
      </c>
      <c r="I196" s="392">
        <f t="shared" si="50"/>
        <v>254</v>
      </c>
      <c r="J196" s="437">
        <f t="shared" si="51"/>
        <v>59.99999999994543</v>
      </c>
      <c r="K196" s="437">
        <f>J196-(('Hort-Bücherei'!L99+'Hort-Bücherei'!S99)*1.06)</f>
        <v>59.99999999994543</v>
      </c>
      <c r="L196" s="361">
        <v>2697</v>
      </c>
      <c r="M196" s="361">
        <f t="shared" si="52"/>
        <v>1080</v>
      </c>
      <c r="N196" s="361">
        <v>748</v>
      </c>
      <c r="O196" s="361">
        <f t="shared" si="53"/>
        <v>138</v>
      </c>
      <c r="P196" s="1">
        <v>55752</v>
      </c>
      <c r="Q196" s="1">
        <v>317634</v>
      </c>
      <c r="R196" s="1">
        <v>648375</v>
      </c>
      <c r="S196" s="1">
        <v>313658</v>
      </c>
      <c r="T196" s="1">
        <v>17158</v>
      </c>
      <c r="U196" s="1">
        <v>45925</v>
      </c>
      <c r="V196" s="1">
        <v>1.7210000000000001</v>
      </c>
    </row>
    <row r="197" spans="1:22" x14ac:dyDescent="0.2">
      <c r="A197" s="4">
        <v>42646</v>
      </c>
      <c r="B197" s="121" t="s">
        <v>96</v>
      </c>
      <c r="C197" s="361">
        <v>459</v>
      </c>
      <c r="D197" s="361">
        <v>1709</v>
      </c>
      <c r="E197" s="312">
        <f t="shared" si="49"/>
        <v>44</v>
      </c>
      <c r="F197" s="417">
        <f>E197-'Hort-Bücherei'!$V$100</f>
        <v>24.437999999999988</v>
      </c>
      <c r="G197" s="361">
        <v>545872</v>
      </c>
      <c r="H197" s="1">
        <v>604.62</v>
      </c>
      <c r="I197" s="392">
        <f t="shared" si="50"/>
        <v>365</v>
      </c>
      <c r="J197" s="437">
        <f t="shared" si="51"/>
        <v>1450.0000000000455</v>
      </c>
      <c r="K197" s="437">
        <f>J197-(('Hort-Bücherei'!L100+'Hort-Bücherei'!S100)*1.06)</f>
        <v>1093.840000000044</v>
      </c>
      <c r="L197" s="361">
        <v>2762</v>
      </c>
      <c r="M197" s="361">
        <f t="shared" si="52"/>
        <v>1950</v>
      </c>
      <c r="N197" s="361">
        <v>832</v>
      </c>
      <c r="O197" s="361">
        <f t="shared" si="53"/>
        <v>84</v>
      </c>
      <c r="P197" s="1">
        <v>55841</v>
      </c>
      <c r="Q197" s="1">
        <v>318142</v>
      </c>
      <c r="R197" s="1">
        <v>649397</v>
      </c>
      <c r="S197" s="1">
        <v>314133</v>
      </c>
      <c r="T197" s="1">
        <v>17203</v>
      </c>
      <c r="U197" s="1">
        <v>45979</v>
      </c>
      <c r="V197" s="1">
        <v>1.7210000000000001</v>
      </c>
    </row>
    <row r="198" spans="1:22" x14ac:dyDescent="0.2">
      <c r="A198" s="4">
        <v>42676</v>
      </c>
      <c r="B198" s="121" t="s">
        <v>97</v>
      </c>
      <c r="C198" s="361">
        <v>469</v>
      </c>
      <c r="D198" s="361">
        <v>1756</v>
      </c>
      <c r="E198" s="312">
        <f t="shared" si="49"/>
        <v>57</v>
      </c>
      <c r="F198" s="417">
        <f>E198-'Hort-Bücherei'!$V$101</f>
        <v>57</v>
      </c>
      <c r="G198" s="361">
        <v>548190</v>
      </c>
      <c r="H198" s="1">
        <v>624.11</v>
      </c>
      <c r="I198" s="392">
        <f t="shared" si="50"/>
        <v>2318</v>
      </c>
      <c r="J198" s="437">
        <f t="shared" si="51"/>
        <v>19490.000000000007</v>
      </c>
      <c r="K198" s="437">
        <f>J198-(('Hort-Bücherei'!L101+'Hort-Bücherei'!S101)*1.06)</f>
        <v>15321.019999999993</v>
      </c>
      <c r="L198" s="361">
        <v>2880</v>
      </c>
      <c r="M198" s="361">
        <f t="shared" si="52"/>
        <v>3540</v>
      </c>
      <c r="N198" s="361">
        <v>879</v>
      </c>
      <c r="O198" s="361">
        <f t="shared" si="53"/>
        <v>47</v>
      </c>
      <c r="P198" s="1">
        <v>56128</v>
      </c>
      <c r="Q198" s="1">
        <v>319782</v>
      </c>
      <c r="R198" s="1">
        <v>652678</v>
      </c>
      <c r="S198" s="1">
        <v>315670</v>
      </c>
      <c r="T198" s="1">
        <v>17250</v>
      </c>
      <c r="U198" s="1">
        <v>46155</v>
      </c>
      <c r="V198" s="1">
        <v>1.7609999999999999</v>
      </c>
    </row>
    <row r="199" spans="1:22" x14ac:dyDescent="0.2">
      <c r="A199" s="4">
        <v>42709</v>
      </c>
      <c r="B199" s="120" t="s">
        <v>98</v>
      </c>
      <c r="C199" s="361">
        <v>481</v>
      </c>
      <c r="D199" s="361">
        <v>1803</v>
      </c>
      <c r="E199" s="312">
        <f t="shared" si="49"/>
        <v>59</v>
      </c>
      <c r="F199" s="417">
        <f>E199-'Hort-Bücherei'!$V$102</f>
        <v>15.406999999999925</v>
      </c>
      <c r="G199" s="361">
        <v>553395</v>
      </c>
      <c r="H199" s="1">
        <v>661.8</v>
      </c>
      <c r="I199" s="392">
        <f t="shared" si="50"/>
        <v>5205</v>
      </c>
      <c r="J199" s="437">
        <f t="shared" si="51"/>
        <v>37689.999999999942</v>
      </c>
      <c r="K199" s="437">
        <f>J199-(('Hort-Bücherei'!L102+'Hort-Bücherei'!S102)*1.06)</f>
        <v>30419.459999999959</v>
      </c>
      <c r="L199" s="361">
        <v>3030</v>
      </c>
      <c r="M199" s="361">
        <f t="shared" si="52"/>
        <v>4500</v>
      </c>
      <c r="N199" s="361">
        <v>913</v>
      </c>
      <c r="O199" s="361">
        <f t="shared" si="53"/>
        <v>34</v>
      </c>
      <c r="P199" s="1">
        <v>56525</v>
      </c>
      <c r="Q199" s="1">
        <v>322050</v>
      </c>
      <c r="R199" s="1">
        <v>657214</v>
      </c>
      <c r="S199" s="1">
        <v>317792</v>
      </c>
      <c r="T199" s="1">
        <v>17297</v>
      </c>
      <c r="U199" s="1">
        <v>46509</v>
      </c>
      <c r="V199" s="1">
        <v>1.7609999999999999</v>
      </c>
    </row>
    <row r="200" spans="1:22" x14ac:dyDescent="0.2">
      <c r="A200" s="4">
        <v>42733</v>
      </c>
      <c r="B200" s="120" t="s">
        <v>99</v>
      </c>
      <c r="C200" s="361">
        <v>488</v>
      </c>
      <c r="D200" s="361">
        <v>1847</v>
      </c>
      <c r="E200" s="312">
        <f t="shared" si="49"/>
        <v>51</v>
      </c>
      <c r="F200" s="417">
        <f>E200-'Hort-Bücherei'!$V$103</f>
        <v>35.438000000000102</v>
      </c>
      <c r="G200" s="361">
        <v>557529</v>
      </c>
      <c r="H200" s="655">
        <v>695.5</v>
      </c>
      <c r="I200" s="392">
        <f t="shared" si="50"/>
        <v>4134</v>
      </c>
      <c r="J200" s="437">
        <f t="shared" si="51"/>
        <v>33700.000000000044</v>
      </c>
      <c r="K200" s="437">
        <f>J200-(('Hort-Bücherei'!L103+'Hort-Bücherei'!S103)*1.06)</f>
        <v>27310.32000000004</v>
      </c>
      <c r="L200" s="361">
        <v>3131</v>
      </c>
      <c r="M200" s="361">
        <f t="shared" si="52"/>
        <v>3030</v>
      </c>
      <c r="N200" s="361">
        <v>924</v>
      </c>
      <c r="O200" s="361">
        <f t="shared" si="53"/>
        <v>11</v>
      </c>
      <c r="P200" s="1">
        <v>56742</v>
      </c>
      <c r="Q200" s="1">
        <v>323291</v>
      </c>
      <c r="R200" s="1">
        <v>659696</v>
      </c>
      <c r="S200" s="1">
        <v>318953</v>
      </c>
      <c r="T200" s="1">
        <v>17317</v>
      </c>
      <c r="U200" s="1">
        <v>46791</v>
      </c>
      <c r="V200" s="1">
        <v>1.7609999999999999</v>
      </c>
    </row>
    <row r="201" spans="1:22" x14ac:dyDescent="0.2">
      <c r="A201" s="127" t="s">
        <v>469</v>
      </c>
      <c r="B201" s="126"/>
      <c r="C201" s="118"/>
      <c r="D201" s="118"/>
      <c r="E201" s="119"/>
      <c r="F201" s="441">
        <f>SUM(F189:F200)</f>
        <v>332.01800000000003</v>
      </c>
      <c r="G201" s="37"/>
      <c r="H201" s="37"/>
      <c r="I201" s="419">
        <f>SUM(I189:I200)</f>
        <v>29599</v>
      </c>
      <c r="J201" s="439">
        <f>SUM(J189:J200)</f>
        <v>213450</v>
      </c>
      <c r="K201" s="439">
        <f>SUM(K189:K200)</f>
        <v>172818.07999999996</v>
      </c>
      <c r="L201" s="443"/>
      <c r="M201" s="444">
        <f>SUM(M189:M200)</f>
        <v>32430</v>
      </c>
      <c r="N201" s="81"/>
      <c r="O201" s="201">
        <f>SUM(O189:O200)</f>
        <v>852</v>
      </c>
      <c r="P201" s="203"/>
      <c r="Q201" s="203"/>
      <c r="R201" s="203"/>
      <c r="S201" s="203"/>
      <c r="T201" s="203"/>
      <c r="U201" s="203"/>
      <c r="V201" s="445">
        <f>V200-V187</f>
        <v>0.48099999999999987</v>
      </c>
    </row>
    <row r="202" spans="1:22" x14ac:dyDescent="0.2">
      <c r="A202" s="4">
        <v>42767</v>
      </c>
      <c r="B202" s="120" t="s">
        <v>88</v>
      </c>
      <c r="C202" s="361">
        <v>498</v>
      </c>
      <c r="D202" s="361">
        <v>1893</v>
      </c>
      <c r="E202" s="312">
        <f>(D202-D200)+(C202-C200)</f>
        <v>56</v>
      </c>
      <c r="F202" s="417">
        <f>E202-'Hort-Bücherei'!$V$105</f>
        <v>40.674999999999955</v>
      </c>
      <c r="G202" s="361">
        <v>566534</v>
      </c>
      <c r="H202" s="1">
        <v>766.08</v>
      </c>
      <c r="I202" s="392">
        <f>G202-G200</f>
        <v>9005</v>
      </c>
      <c r="J202" s="437">
        <f>(H202-H200)*1000</f>
        <v>70580.000000000044</v>
      </c>
      <c r="K202" s="437">
        <f>J202-(('Hort-Bücherei'!L105+'Hort-Bücherei'!S105)*1.06)</f>
        <v>59291.000000000044</v>
      </c>
      <c r="L202" s="361">
        <v>3251</v>
      </c>
      <c r="M202" s="361">
        <f>(L202-L200)*30</f>
        <v>3600</v>
      </c>
      <c r="N202" s="361">
        <v>953</v>
      </c>
      <c r="O202" s="361">
        <f>N202-N200</f>
        <v>29</v>
      </c>
      <c r="P202" s="1">
        <v>57532</v>
      </c>
      <c r="Q202" s="1">
        <v>327809</v>
      </c>
      <c r="R202" s="1">
        <v>668732</v>
      </c>
      <c r="S202" s="1">
        <v>323173</v>
      </c>
      <c r="T202" s="1">
        <v>17320</v>
      </c>
      <c r="U202" s="1">
        <v>47243</v>
      </c>
      <c r="V202" s="1">
        <v>1.792</v>
      </c>
    </row>
    <row r="203" spans="1:22" x14ac:dyDescent="0.2">
      <c r="A203" s="4">
        <v>42795</v>
      </c>
      <c r="B203" s="120" t="s">
        <v>89</v>
      </c>
      <c r="C203" s="361">
        <v>515</v>
      </c>
      <c r="D203" s="361">
        <v>1927</v>
      </c>
      <c r="E203" s="312">
        <f t="shared" ref="E203:E213" si="54">(D203-D202)+(C203-C202)</f>
        <v>51</v>
      </c>
      <c r="F203" s="417">
        <f>E203-'Hort-Bücherei'!$V$106</f>
        <v>31.942999999999984</v>
      </c>
      <c r="G203" s="361">
        <v>571390</v>
      </c>
      <c r="H203" s="1">
        <v>801.82</v>
      </c>
      <c r="I203" s="392">
        <f t="shared" ref="I203:I213" si="55">G203-G202</f>
        <v>4856</v>
      </c>
      <c r="J203" s="437">
        <f t="shared" ref="J203:J213" si="56">(H203-H202)*1000</f>
        <v>35740.000000000007</v>
      </c>
      <c r="K203" s="437">
        <f>J203-(('Hort-Bücherei'!L106+'Hort-Bücherei'!S106)*1.06)</f>
        <v>29796.579999999998</v>
      </c>
      <c r="L203" s="361">
        <v>3376</v>
      </c>
      <c r="M203" s="361">
        <f t="shared" ref="M203:M213" si="57">(L203-L202)*30</f>
        <v>3750</v>
      </c>
      <c r="N203" s="361">
        <v>1002</v>
      </c>
      <c r="O203" s="361">
        <f t="shared" ref="O203:O213" si="58">N203-N202</f>
        <v>49</v>
      </c>
      <c r="P203" s="1">
        <v>58189</v>
      </c>
      <c r="Q203" s="1">
        <v>331566</v>
      </c>
      <c r="R203" s="1">
        <v>676246</v>
      </c>
      <c r="S203" s="1">
        <v>326685</v>
      </c>
      <c r="T203" s="1">
        <v>17513</v>
      </c>
      <c r="U203" s="1">
        <v>47513</v>
      </c>
      <c r="V203" s="1">
        <v>1.792</v>
      </c>
    </row>
    <row r="204" spans="1:22" x14ac:dyDescent="0.2">
      <c r="A204" s="4">
        <v>42828</v>
      </c>
      <c r="B204" s="120" t="s">
        <v>90</v>
      </c>
      <c r="C204" s="361">
        <v>526</v>
      </c>
      <c r="D204" s="361">
        <v>1970</v>
      </c>
      <c r="E204" s="312">
        <f t="shared" si="54"/>
        <v>54</v>
      </c>
      <c r="F204" s="417">
        <f>E204-'Hort-Bücherei'!$V$107</f>
        <v>33.977000000000089</v>
      </c>
      <c r="G204" s="361">
        <v>574453</v>
      </c>
      <c r="H204" s="1">
        <v>826.39</v>
      </c>
      <c r="I204" s="392">
        <f t="shared" si="55"/>
        <v>3063</v>
      </c>
      <c r="J204" s="437">
        <f t="shared" si="56"/>
        <v>24569.999999999935</v>
      </c>
      <c r="K204" s="437">
        <f>J204-(('Hort-Bücherei'!L107+'Hort-Bücherei'!S107)*1.06)</f>
        <v>21666.659999999942</v>
      </c>
      <c r="L204" s="361">
        <v>3487</v>
      </c>
      <c r="M204" s="361">
        <f t="shared" si="57"/>
        <v>3330</v>
      </c>
      <c r="N204" s="361">
        <v>1092</v>
      </c>
      <c r="O204" s="361">
        <f t="shared" si="58"/>
        <v>90</v>
      </c>
      <c r="P204" s="1">
        <v>58246</v>
      </c>
      <c r="Q204" s="1">
        <v>331892</v>
      </c>
      <c r="R204" s="1">
        <v>676890</v>
      </c>
      <c r="S204" s="1">
        <v>326990</v>
      </c>
      <c r="T204" s="1">
        <v>17397</v>
      </c>
      <c r="U204" s="1">
        <v>47742</v>
      </c>
      <c r="V204" s="1">
        <v>1.792</v>
      </c>
    </row>
    <row r="205" spans="1:22" x14ac:dyDescent="0.2">
      <c r="A205" s="4">
        <v>42858</v>
      </c>
      <c r="B205" s="120" t="s">
        <v>91</v>
      </c>
      <c r="C205" s="361">
        <v>533</v>
      </c>
      <c r="D205" s="361">
        <v>2010</v>
      </c>
      <c r="E205" s="312">
        <f t="shared" si="54"/>
        <v>47</v>
      </c>
      <c r="F205" s="417">
        <f>E205-'Hort-Bücherei'!$V$108</f>
        <v>32.067999999999984</v>
      </c>
      <c r="G205" s="361">
        <v>576606</v>
      </c>
      <c r="H205" s="1">
        <v>842.32</v>
      </c>
      <c r="I205" s="392">
        <f t="shared" si="55"/>
        <v>2153</v>
      </c>
      <c r="J205" s="437">
        <f t="shared" si="56"/>
        <v>15930.000000000064</v>
      </c>
      <c r="K205" s="437">
        <f>J205-(('Hort-Bücherei'!L108+'Hort-Bücherei'!S108)*1.06)</f>
        <v>14387.700000000055</v>
      </c>
      <c r="L205" s="361">
        <v>3515</v>
      </c>
      <c r="M205" s="361">
        <f t="shared" si="57"/>
        <v>840</v>
      </c>
      <c r="N205" s="361">
        <v>1181</v>
      </c>
      <c r="O205" s="361">
        <f t="shared" si="58"/>
        <v>89</v>
      </c>
      <c r="P205" s="1">
        <v>58454</v>
      </c>
      <c r="Q205" s="1">
        <v>333080</v>
      </c>
      <c r="R205" s="1">
        <v>679267</v>
      </c>
      <c r="S205" s="1">
        <v>328099</v>
      </c>
      <c r="T205" s="1">
        <v>17453</v>
      </c>
      <c r="U205" s="1">
        <v>47949</v>
      </c>
      <c r="V205" s="1">
        <v>1.792</v>
      </c>
    </row>
    <row r="206" spans="1:22" x14ac:dyDescent="0.2">
      <c r="A206" s="4">
        <v>42888</v>
      </c>
      <c r="B206" s="120" t="s">
        <v>92</v>
      </c>
      <c r="C206" s="361">
        <v>541</v>
      </c>
      <c r="D206" s="361">
        <v>2039</v>
      </c>
      <c r="E206" s="312">
        <f t="shared" si="54"/>
        <v>37</v>
      </c>
      <c r="F206" s="417">
        <f>E206-'Hort-Bücherei'!$V$109</f>
        <v>19.230999999999995</v>
      </c>
      <c r="G206" s="361">
        <v>577322</v>
      </c>
      <c r="H206" s="1">
        <v>845.57</v>
      </c>
      <c r="I206" s="392">
        <f t="shared" si="55"/>
        <v>716</v>
      </c>
      <c r="J206" s="437">
        <f t="shared" si="56"/>
        <v>3250</v>
      </c>
      <c r="K206" s="437">
        <f>J206-(('Hort-Bücherei'!L109+'Hort-Bücherei'!S109)*1.06)</f>
        <v>2779.3599999999924</v>
      </c>
      <c r="L206" s="361">
        <v>3626</v>
      </c>
      <c r="M206" s="361">
        <f t="shared" si="57"/>
        <v>3330</v>
      </c>
      <c r="N206" s="361">
        <v>1279</v>
      </c>
      <c r="O206" s="361">
        <f t="shared" si="58"/>
        <v>98</v>
      </c>
      <c r="P206" s="1">
        <v>58668</v>
      </c>
      <c r="Q206" s="1">
        <v>334296</v>
      </c>
      <c r="R206" s="1">
        <v>681711</v>
      </c>
      <c r="S206" s="1">
        <v>329235</v>
      </c>
      <c r="T206" s="1">
        <v>17495</v>
      </c>
      <c r="U206" s="1">
        <v>48025</v>
      </c>
      <c r="V206" s="1">
        <v>1.792</v>
      </c>
    </row>
    <row r="207" spans="1:22" x14ac:dyDescent="0.2">
      <c r="A207" s="4">
        <v>42919</v>
      </c>
      <c r="B207" s="120" t="s">
        <v>93</v>
      </c>
      <c r="C207" s="361">
        <v>548</v>
      </c>
      <c r="D207" s="361">
        <v>2078</v>
      </c>
      <c r="E207" s="312">
        <f t="shared" si="54"/>
        <v>46</v>
      </c>
      <c r="F207" s="417">
        <f>E207-'Hort-Bücherei'!$V$110</f>
        <v>28.231999999999971</v>
      </c>
      <c r="G207" s="361">
        <v>578031</v>
      </c>
      <c r="H207" s="1">
        <v>848.82</v>
      </c>
      <c r="I207" s="392">
        <f t="shared" si="55"/>
        <v>709</v>
      </c>
      <c r="J207" s="437">
        <f t="shared" si="56"/>
        <v>3250</v>
      </c>
      <c r="K207" s="437">
        <f>J207-(('Hort-Bücherei'!L110+'Hort-Bücherei'!S110)*1.06)</f>
        <v>3250</v>
      </c>
      <c r="L207" s="361">
        <v>3702</v>
      </c>
      <c r="M207" s="361">
        <f t="shared" si="57"/>
        <v>2280</v>
      </c>
      <c r="N207" s="361">
        <v>1426</v>
      </c>
      <c r="O207" s="361">
        <f t="shared" si="58"/>
        <v>147</v>
      </c>
      <c r="P207" s="1">
        <v>58882</v>
      </c>
      <c r="Q207" s="1">
        <v>335512</v>
      </c>
      <c r="R207" s="1">
        <v>684155</v>
      </c>
      <c r="S207" s="1">
        <v>330371</v>
      </c>
      <c r="T207" s="1">
        <v>17537</v>
      </c>
      <c r="U207" s="1">
        <v>48101</v>
      </c>
      <c r="V207" s="1">
        <v>1.792</v>
      </c>
    </row>
    <row r="208" spans="1:22" x14ac:dyDescent="0.2">
      <c r="A208" s="4">
        <v>42949</v>
      </c>
      <c r="B208" s="121" t="s">
        <v>94</v>
      </c>
      <c r="C208" s="361">
        <v>560</v>
      </c>
      <c r="D208" s="361">
        <v>2129</v>
      </c>
      <c r="E208" s="312">
        <f t="shared" si="54"/>
        <v>63</v>
      </c>
      <c r="F208" s="417">
        <f>E208-'Hort-Bücherei'!$V$111</f>
        <v>40.682999999999993</v>
      </c>
      <c r="G208" s="361">
        <v>578399</v>
      </c>
      <c r="H208" s="1">
        <v>849.7</v>
      </c>
      <c r="I208" s="392">
        <f t="shared" si="55"/>
        <v>368</v>
      </c>
      <c r="J208" s="437">
        <f t="shared" si="56"/>
        <v>879.99999999999545</v>
      </c>
      <c r="K208" s="437">
        <f>J208-(('Hort-Bücherei'!L111+'Hort-Bücherei'!S111)*1.06)</f>
        <v>879.99999999999545</v>
      </c>
      <c r="L208" s="361">
        <v>3789</v>
      </c>
      <c r="M208" s="361">
        <f t="shared" si="57"/>
        <v>2610</v>
      </c>
      <c r="N208" s="361">
        <v>1525</v>
      </c>
      <c r="O208" s="361">
        <f t="shared" si="58"/>
        <v>99</v>
      </c>
      <c r="P208" s="1">
        <v>59036</v>
      </c>
      <c r="Q208" s="1">
        <v>336383</v>
      </c>
      <c r="R208" s="1">
        <v>685912</v>
      </c>
      <c r="S208" s="1">
        <v>331186</v>
      </c>
      <c r="T208" s="1">
        <v>17578</v>
      </c>
      <c r="U208" s="1">
        <v>48147</v>
      </c>
      <c r="V208" s="1">
        <v>1.792</v>
      </c>
    </row>
    <row r="209" spans="1:22" x14ac:dyDescent="0.2">
      <c r="A209" s="4">
        <v>42989</v>
      </c>
      <c r="B209" s="121" t="s">
        <v>95</v>
      </c>
      <c r="C209" s="361">
        <v>564</v>
      </c>
      <c r="D209" s="361">
        <v>2152</v>
      </c>
      <c r="E209" s="312">
        <f t="shared" si="54"/>
        <v>27</v>
      </c>
      <c r="F209" s="417">
        <f>E209-'Hort-Bücherei'!$V$112</f>
        <v>15.317000000000007</v>
      </c>
      <c r="G209" s="361">
        <v>578909</v>
      </c>
      <c r="H209" s="233">
        <v>851.96</v>
      </c>
      <c r="I209" s="392">
        <f t="shared" si="55"/>
        <v>510</v>
      </c>
      <c r="J209" s="437">
        <f t="shared" si="56"/>
        <v>2259.9999999999909</v>
      </c>
      <c r="K209" s="437">
        <f>J209-(('Hort-Bücherei'!L112+'Hort-Bücherei'!S112)*1.06)</f>
        <v>2259.9999999999909</v>
      </c>
      <c r="L209" s="361">
        <v>3850</v>
      </c>
      <c r="M209" s="361">
        <f t="shared" si="57"/>
        <v>1830</v>
      </c>
      <c r="N209" s="361">
        <v>1662</v>
      </c>
      <c r="O209" s="361">
        <f t="shared" si="58"/>
        <v>137</v>
      </c>
      <c r="P209" s="1">
        <v>59140</v>
      </c>
      <c r="Q209" s="1">
        <v>336975</v>
      </c>
      <c r="R209" s="1">
        <v>687104</v>
      </c>
      <c r="S209" s="1">
        <v>331740</v>
      </c>
      <c r="T209" s="1">
        <v>17670</v>
      </c>
      <c r="U209" s="1">
        <v>48249</v>
      </c>
      <c r="V209" s="1">
        <v>1.792</v>
      </c>
    </row>
    <row r="210" spans="1:22" x14ac:dyDescent="0.2">
      <c r="A210" s="4">
        <v>43010</v>
      </c>
      <c r="B210" s="121" t="s">
        <v>96</v>
      </c>
      <c r="C210" s="361">
        <v>589</v>
      </c>
      <c r="D210" s="361">
        <v>2185</v>
      </c>
      <c r="E210" s="312">
        <f t="shared" si="54"/>
        <v>58</v>
      </c>
      <c r="F210" s="417">
        <f>E210-'Hort-Bücherei'!$V$113</f>
        <v>42.423000000000002</v>
      </c>
      <c r="G210" s="361">
        <v>579729</v>
      </c>
      <c r="H210" s="1">
        <v>857.99</v>
      </c>
      <c r="I210" s="392">
        <f t="shared" si="55"/>
        <v>820</v>
      </c>
      <c r="J210" s="437">
        <f t="shared" si="56"/>
        <v>6029.9999999999727</v>
      </c>
      <c r="K210" s="437">
        <f>J210-(('Hort-Bücherei'!L113+'Hort-Bücherei'!S113)*1.06)</f>
        <v>5446.99999999998</v>
      </c>
      <c r="L210" s="361">
        <v>3900</v>
      </c>
      <c r="M210" s="361">
        <f t="shared" si="57"/>
        <v>1500</v>
      </c>
      <c r="N210" s="361">
        <v>1701</v>
      </c>
      <c r="O210" s="361">
        <f t="shared" si="58"/>
        <v>39</v>
      </c>
      <c r="P210" s="1">
        <v>59199</v>
      </c>
      <c r="Q210" s="1">
        <v>337312</v>
      </c>
      <c r="R210" s="1">
        <v>687776</v>
      </c>
      <c r="S210" s="1">
        <v>332056</v>
      </c>
      <c r="T210" s="1">
        <v>17705</v>
      </c>
      <c r="U210" s="1">
        <v>48328</v>
      </c>
      <c r="V210" s="1">
        <v>1.84</v>
      </c>
    </row>
    <row r="211" spans="1:22" x14ac:dyDescent="0.2">
      <c r="A211" s="4">
        <v>43042</v>
      </c>
      <c r="B211" s="121" t="s">
        <v>97</v>
      </c>
      <c r="C211" s="361">
        <v>609</v>
      </c>
      <c r="D211" s="361">
        <v>2233</v>
      </c>
      <c r="E211" s="312">
        <f t="shared" si="54"/>
        <v>68</v>
      </c>
      <c r="F211" s="417">
        <f>E211-'Hort-Bücherei'!$V$114</f>
        <v>45.759999999999991</v>
      </c>
      <c r="G211" s="361">
        <v>581677</v>
      </c>
      <c r="H211" s="1">
        <v>872.5</v>
      </c>
      <c r="I211" s="392">
        <f t="shared" si="55"/>
        <v>1948</v>
      </c>
      <c r="J211" s="437">
        <f t="shared" si="56"/>
        <v>14509.999999999991</v>
      </c>
      <c r="K211" s="437">
        <f>J211-(('Hort-Bücherei'!L114+'Hort-Bücherei'!S114)*1.06)</f>
        <v>12456.779999999999</v>
      </c>
      <c r="L211" s="361">
        <v>4018</v>
      </c>
      <c r="M211" s="361">
        <f t="shared" si="57"/>
        <v>3540</v>
      </c>
      <c r="N211" s="361">
        <v>1750</v>
      </c>
      <c r="O211" s="361">
        <f t="shared" si="58"/>
        <v>49</v>
      </c>
      <c r="P211" s="1">
        <v>59354</v>
      </c>
      <c r="Q211" s="1">
        <v>338198</v>
      </c>
      <c r="R211" s="1">
        <v>689545</v>
      </c>
      <c r="S211" s="1">
        <v>332884</v>
      </c>
      <c r="T211" s="1">
        <v>17765</v>
      </c>
      <c r="U211" s="1">
        <v>48496</v>
      </c>
      <c r="V211" s="1">
        <v>1.84</v>
      </c>
    </row>
    <row r="212" spans="1:22" x14ac:dyDescent="0.2">
      <c r="A212" s="4">
        <v>43070</v>
      </c>
      <c r="B212" s="120" t="s">
        <v>98</v>
      </c>
      <c r="C212" s="361">
        <v>653</v>
      </c>
      <c r="D212" s="361">
        <v>2292</v>
      </c>
      <c r="E212" s="312">
        <f t="shared" si="54"/>
        <v>103</v>
      </c>
      <c r="F212" s="417">
        <f>E212-'Hort-Bücherei'!$V$115</f>
        <v>56.259000000000015</v>
      </c>
      <c r="G212" s="361">
        <v>586840</v>
      </c>
      <c r="H212" s="1">
        <v>912</v>
      </c>
      <c r="I212" s="392">
        <f t="shared" si="55"/>
        <v>5163</v>
      </c>
      <c r="J212" s="437">
        <f t="shared" si="56"/>
        <v>39500</v>
      </c>
      <c r="K212" s="437">
        <f>J212-(('Hort-Bücherei'!L115+'Hort-Bücherei'!S115)*1.06)</f>
        <v>33807.799999999988</v>
      </c>
      <c r="L212" s="361">
        <v>4173</v>
      </c>
      <c r="M212" s="361">
        <f t="shared" si="57"/>
        <v>4650</v>
      </c>
      <c r="N212" s="361">
        <v>1771</v>
      </c>
      <c r="O212" s="361">
        <f t="shared" si="58"/>
        <v>21</v>
      </c>
      <c r="P212" s="1">
        <v>59799</v>
      </c>
      <c r="Q212" s="1">
        <v>340740</v>
      </c>
      <c r="R212" s="1">
        <v>694625</v>
      </c>
      <c r="S212" s="1">
        <v>333265</v>
      </c>
      <c r="T212" s="1">
        <v>17802</v>
      </c>
      <c r="U212" s="1">
        <v>48868</v>
      </c>
      <c r="V212" s="1">
        <v>1.84</v>
      </c>
    </row>
    <row r="213" spans="1:22" x14ac:dyDescent="0.2">
      <c r="A213" s="4">
        <v>43107</v>
      </c>
      <c r="B213" s="120" t="s">
        <v>99</v>
      </c>
      <c r="C213" s="361">
        <v>667</v>
      </c>
      <c r="D213" s="361">
        <v>2323</v>
      </c>
      <c r="E213" s="312">
        <f t="shared" si="54"/>
        <v>45</v>
      </c>
      <c r="F213" s="417">
        <f>E213-'Hort-Bücherei'!$V$116</f>
        <v>30.623000000000047</v>
      </c>
      <c r="G213" s="361">
        <v>592598</v>
      </c>
      <c r="H213" s="655">
        <v>957.7</v>
      </c>
      <c r="I213" s="392">
        <f t="shared" si="55"/>
        <v>5758</v>
      </c>
      <c r="J213" s="437">
        <f t="shared" si="56"/>
        <v>45700.000000000044</v>
      </c>
      <c r="K213" s="437">
        <f>J213-(('Hort-Bücherei'!L116+'Hort-Bücherei'!S116)*1.06)</f>
        <v>39851.980000000047</v>
      </c>
      <c r="L213" s="361">
        <v>4301</v>
      </c>
      <c r="M213" s="361">
        <f t="shared" si="57"/>
        <v>3840</v>
      </c>
      <c r="N213" s="361">
        <v>1788</v>
      </c>
      <c r="O213" s="361">
        <f t="shared" si="58"/>
        <v>17</v>
      </c>
      <c r="P213" s="1">
        <v>60053</v>
      </c>
      <c r="Q213" s="1">
        <v>342192</v>
      </c>
      <c r="R213" s="1">
        <v>697523</v>
      </c>
      <c r="S213" s="1">
        <v>336625</v>
      </c>
      <c r="T213" s="1">
        <v>17858</v>
      </c>
      <c r="U213" s="1">
        <v>49181</v>
      </c>
      <c r="V213" s="1">
        <v>1.84</v>
      </c>
    </row>
    <row r="214" spans="1:22" x14ac:dyDescent="0.2">
      <c r="A214" s="127" t="s">
        <v>558</v>
      </c>
      <c r="B214" s="126"/>
      <c r="C214" s="118"/>
      <c r="D214" s="118"/>
      <c r="E214" s="119"/>
      <c r="F214" s="441">
        <f>SUM(F202:F213)</f>
        <v>417.19100000000003</v>
      </c>
      <c r="G214" s="37"/>
      <c r="H214" s="37"/>
      <c r="I214" s="419">
        <f>SUM(I202:I213)</f>
        <v>35069</v>
      </c>
      <c r="J214" s="439">
        <f>SUM(J202:J213)</f>
        <v>262200.00000000006</v>
      </c>
      <c r="K214" s="439">
        <f>SUM(K202:K213)</f>
        <v>225874.86000000004</v>
      </c>
      <c r="L214" s="443"/>
      <c r="M214" s="444">
        <f>SUM(M202:M213)</f>
        <v>35100</v>
      </c>
      <c r="N214" s="81"/>
      <c r="O214" s="201">
        <f>SUM(O202:O213)</f>
        <v>864</v>
      </c>
      <c r="P214" s="203"/>
      <c r="Q214" s="203"/>
      <c r="R214" s="203"/>
      <c r="S214" s="203"/>
      <c r="T214" s="203"/>
      <c r="U214" s="203"/>
      <c r="V214" s="445">
        <f>V213-V200</f>
        <v>7.9000000000000181E-2</v>
      </c>
    </row>
    <row r="215" spans="1:22" x14ac:dyDescent="0.2">
      <c r="A215" s="4">
        <v>43101</v>
      </c>
      <c r="B215" s="120" t="s">
        <v>88</v>
      </c>
      <c r="C215" s="361">
        <v>677</v>
      </c>
      <c r="D215" s="361">
        <v>2369</v>
      </c>
      <c r="E215" s="312">
        <f>(D215-D213)+(C215-C213)</f>
        <v>56</v>
      </c>
      <c r="F215" s="417">
        <f>E215-'Hort-Bücherei'!$V$118</f>
        <v>35.192000000000007</v>
      </c>
      <c r="G215" s="361">
        <v>596893</v>
      </c>
      <c r="H215" s="1">
        <v>993.4</v>
      </c>
      <c r="I215" s="392">
        <f>G215-G213</f>
        <v>4295</v>
      </c>
      <c r="J215" s="437">
        <f>(H215-H213)*1000</f>
        <v>35699.999999999935</v>
      </c>
      <c r="K215" s="437">
        <f>J215-(('Hort-Bücherei'!L118+'Hort-Bücherei'!S118)*1.06)</f>
        <v>30389.399999999943</v>
      </c>
      <c r="L215" s="361">
        <v>4428</v>
      </c>
      <c r="M215" s="361">
        <f>(L215-L213)*30</f>
        <v>3810</v>
      </c>
      <c r="N215" s="361">
        <v>1802</v>
      </c>
      <c r="O215" s="361">
        <f>N215-N213</f>
        <v>14</v>
      </c>
      <c r="P215" s="1">
        <v>60053</v>
      </c>
      <c r="Q215" s="1">
        <v>342192</v>
      </c>
      <c r="R215" s="1">
        <v>697523</v>
      </c>
      <c r="S215" s="1">
        <v>336625</v>
      </c>
      <c r="T215" s="1">
        <v>17917</v>
      </c>
      <c r="U215" s="1">
        <v>49455</v>
      </c>
      <c r="V215" s="1">
        <v>1.841</v>
      </c>
    </row>
    <row r="216" spans="1:22" x14ac:dyDescent="0.2">
      <c r="A216" s="4">
        <v>43160</v>
      </c>
      <c r="B216" s="120" t="s">
        <v>89</v>
      </c>
      <c r="C216" s="361">
        <v>686</v>
      </c>
      <c r="D216" s="361">
        <v>2410</v>
      </c>
      <c r="E216" s="312">
        <f t="shared" ref="E216:E226" si="59">(D216-D215)+(C216-C215)</f>
        <v>50</v>
      </c>
      <c r="F216" s="417">
        <f>E216-'Hort-Bücherei'!$V$119</f>
        <v>30.881999999999834</v>
      </c>
      <c r="G216" s="361">
        <v>602264</v>
      </c>
      <c r="H216" s="1">
        <v>1036.97</v>
      </c>
      <c r="I216" s="392">
        <f t="shared" ref="I216:I226" si="60">G216-G215</f>
        <v>5371</v>
      </c>
      <c r="J216" s="437">
        <f t="shared" ref="J216:J226" si="61">(H216-H215)*1000</f>
        <v>43570.000000000051</v>
      </c>
      <c r="K216" s="437">
        <f>J216-(('Hort-Bücherei'!L119+'Hort-Bücherei'!S119)*1.06)</f>
        <v>37263.000000000044</v>
      </c>
      <c r="L216" s="361">
        <v>4537</v>
      </c>
      <c r="M216" s="361">
        <f t="shared" ref="M216:M226" si="62">(L216-L215)*30</f>
        <v>3270</v>
      </c>
      <c r="N216" s="361">
        <v>1858</v>
      </c>
      <c r="O216" s="361">
        <f t="shared" ref="O216:O226" si="63">N216-N215</f>
        <v>56</v>
      </c>
      <c r="P216" s="1">
        <v>60246</v>
      </c>
      <c r="Q216" s="1">
        <v>331357</v>
      </c>
      <c r="R216" s="1">
        <v>761124</v>
      </c>
      <c r="S216" s="1">
        <v>337671</v>
      </c>
      <c r="T216" s="1">
        <v>17964</v>
      </c>
      <c r="U216" s="1">
        <v>49771</v>
      </c>
      <c r="V216" s="1">
        <v>1.8959999999999999</v>
      </c>
    </row>
    <row r="217" spans="1:22" x14ac:dyDescent="0.2">
      <c r="A217" s="4"/>
      <c r="B217" s="120" t="s">
        <v>90</v>
      </c>
      <c r="C217" s="361"/>
      <c r="D217" s="361"/>
      <c r="E217" s="312">
        <f t="shared" si="59"/>
        <v>-3096</v>
      </c>
      <c r="F217" s="417">
        <f>E217-'Hort-Bücherei'!$V$120</f>
        <v>-1755.5609999999999</v>
      </c>
      <c r="G217" s="361"/>
      <c r="H217" s="1"/>
      <c r="I217" s="392">
        <f t="shared" si="60"/>
        <v>-602264</v>
      </c>
      <c r="J217" s="437">
        <f t="shared" si="61"/>
        <v>-1036970</v>
      </c>
      <c r="K217" s="437">
        <f>J217-(('Hort-Bücherei'!L120+'Hort-Bücherei'!S120)*1.06)</f>
        <v>-790433.08</v>
      </c>
      <c r="L217" s="361"/>
      <c r="M217" s="361">
        <f t="shared" si="62"/>
        <v>-136110</v>
      </c>
      <c r="N217" s="361"/>
      <c r="O217" s="361">
        <f t="shared" si="63"/>
        <v>-1858</v>
      </c>
      <c r="P217" s="1"/>
      <c r="Q217" s="1"/>
      <c r="R217" s="1"/>
      <c r="S217" s="1"/>
      <c r="T217" s="1"/>
      <c r="U217" s="1"/>
      <c r="V217" s="1"/>
    </row>
    <row r="218" spans="1:22" x14ac:dyDescent="0.2">
      <c r="A218" s="4"/>
      <c r="B218" s="120" t="s">
        <v>91</v>
      </c>
      <c r="C218" s="361"/>
      <c r="D218" s="361"/>
      <c r="E218" s="312">
        <f t="shared" si="59"/>
        <v>0</v>
      </c>
      <c r="F218" s="417">
        <f>E218-'Hort-Bücherei'!$V$121</f>
        <v>0</v>
      </c>
      <c r="G218" s="361"/>
      <c r="H218" s="1"/>
      <c r="I218" s="392">
        <f t="shared" si="60"/>
        <v>0</v>
      </c>
      <c r="J218" s="437">
        <f t="shared" si="61"/>
        <v>0</v>
      </c>
      <c r="K218" s="437">
        <f>J218-(('Hort-Bücherei'!L121+'Hort-Bücherei'!S121)*1.06)</f>
        <v>0</v>
      </c>
      <c r="L218" s="361"/>
      <c r="M218" s="361">
        <f t="shared" si="62"/>
        <v>0</v>
      </c>
      <c r="N218" s="361"/>
      <c r="O218" s="361">
        <f t="shared" si="63"/>
        <v>0</v>
      </c>
      <c r="P218" s="1"/>
      <c r="Q218" s="1"/>
      <c r="R218" s="1"/>
      <c r="S218" s="1"/>
      <c r="T218" s="1"/>
      <c r="U218" s="1"/>
      <c r="V218" s="1"/>
    </row>
    <row r="219" spans="1:22" x14ac:dyDescent="0.2">
      <c r="A219" s="4"/>
      <c r="B219" s="120" t="s">
        <v>92</v>
      </c>
      <c r="C219" s="361"/>
      <c r="D219" s="361"/>
      <c r="E219" s="312">
        <f t="shared" si="59"/>
        <v>0</v>
      </c>
      <c r="F219" s="417">
        <f>E219-'Hort-Bücherei'!$V$122</f>
        <v>0</v>
      </c>
      <c r="G219" s="361"/>
      <c r="H219" s="1"/>
      <c r="I219" s="392">
        <f t="shared" si="60"/>
        <v>0</v>
      </c>
      <c r="J219" s="437">
        <f t="shared" si="61"/>
        <v>0</v>
      </c>
      <c r="K219" s="437">
        <f>J219-(('Hort-Bücherei'!L122+'Hort-Bücherei'!S122)*1.06)</f>
        <v>0</v>
      </c>
      <c r="L219" s="361"/>
      <c r="M219" s="361">
        <f t="shared" si="62"/>
        <v>0</v>
      </c>
      <c r="N219" s="361"/>
      <c r="O219" s="361">
        <f t="shared" si="63"/>
        <v>0</v>
      </c>
      <c r="P219" s="1"/>
      <c r="Q219" s="1"/>
      <c r="R219" s="1"/>
      <c r="S219" s="1"/>
      <c r="T219" s="1"/>
      <c r="U219" s="1"/>
      <c r="V219" s="1"/>
    </row>
    <row r="220" spans="1:22" x14ac:dyDescent="0.2">
      <c r="A220" s="4"/>
      <c r="B220" s="120" t="s">
        <v>93</v>
      </c>
      <c r="C220" s="361"/>
      <c r="D220" s="361"/>
      <c r="E220" s="312">
        <f t="shared" si="59"/>
        <v>0</v>
      </c>
      <c r="F220" s="417">
        <f>E220-'Hort-Bücherei'!$V$123</f>
        <v>0</v>
      </c>
      <c r="G220" s="361"/>
      <c r="H220" s="1"/>
      <c r="I220" s="392">
        <f t="shared" si="60"/>
        <v>0</v>
      </c>
      <c r="J220" s="437">
        <f t="shared" si="61"/>
        <v>0</v>
      </c>
      <c r="K220" s="437">
        <f>J220-(('Hort-Bücherei'!L123+'Hort-Bücherei'!S123)*1.06)</f>
        <v>0</v>
      </c>
      <c r="L220" s="361"/>
      <c r="M220" s="361">
        <f t="shared" si="62"/>
        <v>0</v>
      </c>
      <c r="N220" s="361"/>
      <c r="O220" s="361">
        <f t="shared" si="63"/>
        <v>0</v>
      </c>
      <c r="P220" s="1"/>
      <c r="Q220" s="1"/>
      <c r="R220" s="1"/>
      <c r="S220" s="1"/>
      <c r="T220" s="1"/>
      <c r="U220" s="1"/>
      <c r="V220" s="1"/>
    </row>
    <row r="221" spans="1:22" x14ac:dyDescent="0.2">
      <c r="A221" s="4"/>
      <c r="B221" s="121" t="s">
        <v>94</v>
      </c>
      <c r="C221" s="361"/>
      <c r="D221" s="361"/>
      <c r="E221" s="312">
        <f t="shared" si="59"/>
        <v>0</v>
      </c>
      <c r="F221" s="417">
        <f>E221-'Hort-Bücherei'!$V$124</f>
        <v>0</v>
      </c>
      <c r="G221" s="361"/>
      <c r="H221" s="1"/>
      <c r="I221" s="392">
        <f t="shared" si="60"/>
        <v>0</v>
      </c>
      <c r="J221" s="437">
        <f t="shared" si="61"/>
        <v>0</v>
      </c>
      <c r="K221" s="437">
        <f>J221-(('Hort-Bücherei'!L124+'Hort-Bücherei'!S124)*1.06)</f>
        <v>0</v>
      </c>
      <c r="L221" s="361"/>
      <c r="M221" s="361">
        <f t="shared" si="62"/>
        <v>0</v>
      </c>
      <c r="N221" s="361"/>
      <c r="O221" s="361">
        <f t="shared" si="63"/>
        <v>0</v>
      </c>
      <c r="P221" s="1"/>
      <c r="Q221" s="1"/>
      <c r="R221" s="1"/>
      <c r="S221" s="1"/>
      <c r="T221" s="1"/>
      <c r="U221" s="1"/>
      <c r="V221" s="1"/>
    </row>
    <row r="222" spans="1:22" x14ac:dyDescent="0.2">
      <c r="A222" s="4"/>
      <c r="B222" s="121" t="s">
        <v>95</v>
      </c>
      <c r="C222" s="361"/>
      <c r="D222" s="361"/>
      <c r="E222" s="312">
        <f t="shared" si="59"/>
        <v>0</v>
      </c>
      <c r="F222" s="417">
        <f>E222-'Hort-Bücherei'!$V$125</f>
        <v>0</v>
      </c>
      <c r="G222" s="361"/>
      <c r="H222" s="233"/>
      <c r="I222" s="392">
        <f t="shared" si="60"/>
        <v>0</v>
      </c>
      <c r="J222" s="437">
        <f t="shared" si="61"/>
        <v>0</v>
      </c>
      <c r="K222" s="437">
        <f>J222-(('Hort-Bücherei'!L125+'Hort-Bücherei'!S125)*1.06)</f>
        <v>0</v>
      </c>
      <c r="L222" s="361"/>
      <c r="M222" s="361">
        <f t="shared" si="62"/>
        <v>0</v>
      </c>
      <c r="N222" s="361"/>
      <c r="O222" s="361">
        <f t="shared" si="63"/>
        <v>0</v>
      </c>
      <c r="P222" s="1"/>
      <c r="Q222" s="1"/>
      <c r="R222" s="1"/>
      <c r="S222" s="1"/>
      <c r="T222" s="1"/>
      <c r="U222" s="1"/>
      <c r="V222" s="1"/>
    </row>
    <row r="223" spans="1:22" x14ac:dyDescent="0.2">
      <c r="A223" s="4"/>
      <c r="B223" s="121" t="s">
        <v>96</v>
      </c>
      <c r="C223" s="361"/>
      <c r="D223" s="361"/>
      <c r="E223" s="312">
        <f t="shared" si="59"/>
        <v>0</v>
      </c>
      <c r="F223" s="417">
        <f>E223-'Hort-Bücherei'!$V$126</f>
        <v>0</v>
      </c>
      <c r="G223" s="361"/>
      <c r="H223" s="1"/>
      <c r="I223" s="392">
        <f t="shared" si="60"/>
        <v>0</v>
      </c>
      <c r="J223" s="437">
        <f t="shared" si="61"/>
        <v>0</v>
      </c>
      <c r="K223" s="437">
        <f>J223-(('Hort-Bücherei'!L126+'Hort-Bücherei'!S126)*1.06)</f>
        <v>0</v>
      </c>
      <c r="L223" s="361"/>
      <c r="M223" s="361">
        <f t="shared" si="62"/>
        <v>0</v>
      </c>
      <c r="N223" s="361"/>
      <c r="O223" s="361">
        <f t="shared" si="63"/>
        <v>0</v>
      </c>
      <c r="P223" s="1"/>
      <c r="Q223" s="1"/>
      <c r="R223" s="1"/>
      <c r="S223" s="1"/>
      <c r="T223" s="1"/>
      <c r="U223" s="1"/>
      <c r="V223" s="1"/>
    </row>
    <row r="224" spans="1:22" x14ac:dyDescent="0.2">
      <c r="A224" s="4"/>
      <c r="B224" s="121" t="s">
        <v>97</v>
      </c>
      <c r="C224" s="361"/>
      <c r="D224" s="361"/>
      <c r="E224" s="312">
        <f t="shared" si="59"/>
        <v>0</v>
      </c>
      <c r="F224" s="417">
        <f>E224-'Hort-Bücherei'!$V$127</f>
        <v>0</v>
      </c>
      <c r="G224" s="361"/>
      <c r="H224" s="1"/>
      <c r="I224" s="392">
        <f t="shared" si="60"/>
        <v>0</v>
      </c>
      <c r="J224" s="437">
        <f t="shared" si="61"/>
        <v>0</v>
      </c>
      <c r="K224" s="437">
        <f>J224-(('Hort-Bücherei'!L127+'Hort-Bücherei'!S127)*1.06)</f>
        <v>0</v>
      </c>
      <c r="L224" s="361"/>
      <c r="M224" s="361">
        <f t="shared" si="62"/>
        <v>0</v>
      </c>
      <c r="N224" s="361"/>
      <c r="O224" s="361">
        <f t="shared" si="63"/>
        <v>0</v>
      </c>
      <c r="P224" s="1"/>
      <c r="Q224" s="1"/>
      <c r="R224" s="1"/>
      <c r="S224" s="1"/>
      <c r="T224" s="1"/>
      <c r="U224" s="1"/>
      <c r="V224" s="1"/>
    </row>
    <row r="225" spans="1:22" x14ac:dyDescent="0.2">
      <c r="A225" s="4"/>
      <c r="B225" s="120" t="s">
        <v>98</v>
      </c>
      <c r="C225" s="361"/>
      <c r="D225" s="361"/>
      <c r="E225" s="312">
        <f t="shared" si="59"/>
        <v>0</v>
      </c>
      <c r="F225" s="417">
        <f>E225-'Hort-Bücherei'!$V$128</f>
        <v>0</v>
      </c>
      <c r="G225" s="361"/>
      <c r="H225" s="1"/>
      <c r="I225" s="392">
        <f t="shared" si="60"/>
        <v>0</v>
      </c>
      <c r="J225" s="437">
        <f t="shared" si="61"/>
        <v>0</v>
      </c>
      <c r="K225" s="437">
        <f>J225-(('Hort-Bücherei'!L128+'Hort-Bücherei'!S128)*1.06)</f>
        <v>0</v>
      </c>
      <c r="L225" s="361"/>
      <c r="M225" s="361">
        <f t="shared" si="62"/>
        <v>0</v>
      </c>
      <c r="N225" s="361"/>
      <c r="O225" s="361">
        <f t="shared" si="63"/>
        <v>0</v>
      </c>
      <c r="P225" s="1"/>
      <c r="Q225" s="1"/>
      <c r="R225" s="1"/>
      <c r="S225" s="1"/>
      <c r="T225" s="1"/>
      <c r="U225" s="1"/>
      <c r="V225" s="1"/>
    </row>
    <row r="226" spans="1:22" x14ac:dyDescent="0.2">
      <c r="A226" s="4"/>
      <c r="B226" s="120" t="s">
        <v>99</v>
      </c>
      <c r="C226" s="361"/>
      <c r="D226" s="361"/>
      <c r="E226" s="312">
        <f t="shared" si="59"/>
        <v>0</v>
      </c>
      <c r="F226" s="417">
        <f>E226-'Hort-Bücherei'!$V$129</f>
        <v>0</v>
      </c>
      <c r="G226" s="361"/>
      <c r="H226" s="655"/>
      <c r="I226" s="392">
        <f t="shared" si="60"/>
        <v>0</v>
      </c>
      <c r="J226" s="437">
        <f t="shared" si="61"/>
        <v>0</v>
      </c>
      <c r="K226" s="437">
        <f>J226-(('Hort-Bücherei'!L129+'Hort-Bücherei'!S129)*1.06)</f>
        <v>0</v>
      </c>
      <c r="L226" s="361"/>
      <c r="M226" s="361">
        <f t="shared" si="62"/>
        <v>0</v>
      </c>
      <c r="N226" s="361"/>
      <c r="O226" s="361">
        <f t="shared" si="63"/>
        <v>0</v>
      </c>
      <c r="P226" s="1"/>
      <c r="Q226" s="1"/>
      <c r="R226" s="1"/>
      <c r="S226" s="1"/>
      <c r="T226" s="1"/>
      <c r="U226" s="1"/>
      <c r="V226" s="1"/>
    </row>
    <row r="227" spans="1:22" x14ac:dyDescent="0.2">
      <c r="A227" s="127" t="s">
        <v>559</v>
      </c>
      <c r="B227" s="126"/>
      <c r="C227" s="118"/>
      <c r="D227" s="118"/>
      <c r="E227" s="119"/>
      <c r="F227" s="441">
        <f>SUM(F215:F226)</f>
        <v>-1689.4870000000001</v>
      </c>
      <c r="G227" s="37"/>
      <c r="H227" s="37"/>
      <c r="I227" s="419">
        <f>SUM(I215:I226)</f>
        <v>-592598</v>
      </c>
      <c r="J227" s="439">
        <f>SUM(J215:J226)</f>
        <v>-957700</v>
      </c>
      <c r="K227" s="439">
        <f>SUM(K215:K226)</f>
        <v>-722780.67999999993</v>
      </c>
      <c r="L227" s="443"/>
      <c r="M227" s="444">
        <f>SUM(M215:M226)</f>
        <v>-129030</v>
      </c>
      <c r="N227" s="81"/>
      <c r="O227" s="201">
        <f>SUM(O215:O226)</f>
        <v>-1788</v>
      </c>
      <c r="P227" s="203"/>
      <c r="Q227" s="203"/>
      <c r="R227" s="203"/>
      <c r="S227" s="203"/>
      <c r="T227" s="203"/>
      <c r="U227" s="203"/>
      <c r="V227" s="445">
        <f>V226-V213</f>
        <v>-1.84</v>
      </c>
    </row>
    <row r="228" spans="1:22" x14ac:dyDescent="0.2">
      <c r="E228" s="313"/>
      <c r="F228" s="335"/>
    </row>
    <row r="229" spans="1:22" x14ac:dyDescent="0.2">
      <c r="E229" s="313"/>
    </row>
    <row r="230" spans="1:22" x14ac:dyDescent="0.2">
      <c r="E230" s="313"/>
    </row>
    <row r="231" spans="1:22" x14ac:dyDescent="0.2">
      <c r="E231" s="313"/>
    </row>
    <row r="232" spans="1:22" x14ac:dyDescent="0.2">
      <c r="E232" s="313"/>
    </row>
    <row r="233" spans="1:22" x14ac:dyDescent="0.2">
      <c r="E233" s="313"/>
    </row>
    <row r="234" spans="1:22" x14ac:dyDescent="0.2">
      <c r="E234" s="313"/>
    </row>
    <row r="235" spans="1:22" x14ac:dyDescent="0.2">
      <c r="E235" s="313"/>
    </row>
    <row r="236" spans="1:22" x14ac:dyDescent="0.2">
      <c r="E236" s="313"/>
    </row>
    <row r="237" spans="1:22" x14ac:dyDescent="0.2">
      <c r="E237" s="313"/>
    </row>
    <row r="238" spans="1:22" x14ac:dyDescent="0.2">
      <c r="E238" s="313"/>
    </row>
    <row r="239" spans="1:22" x14ac:dyDescent="0.2">
      <c r="E239" s="313"/>
    </row>
    <row r="240" spans="1:22" x14ac:dyDescent="0.2">
      <c r="E240" s="313"/>
    </row>
    <row r="241" spans="5:5" x14ac:dyDescent="0.2">
      <c r="E241" s="313"/>
    </row>
    <row r="242" spans="5:5" x14ac:dyDescent="0.2">
      <c r="E242" s="313"/>
    </row>
    <row r="243" spans="5:5" x14ac:dyDescent="0.2">
      <c r="E243" s="313"/>
    </row>
    <row r="244" spans="5:5" x14ac:dyDescent="0.2">
      <c r="E244" s="313"/>
    </row>
    <row r="245" spans="5:5" x14ac:dyDescent="0.2">
      <c r="E245" s="313"/>
    </row>
    <row r="246" spans="5:5" x14ac:dyDescent="0.2">
      <c r="E246" s="313"/>
    </row>
    <row r="247" spans="5:5" x14ac:dyDescent="0.2">
      <c r="E247" s="313"/>
    </row>
    <row r="248" spans="5:5" x14ac:dyDescent="0.2">
      <c r="E248" s="313"/>
    </row>
    <row r="249" spans="5:5" x14ac:dyDescent="0.2">
      <c r="E249" s="313"/>
    </row>
  </sheetData>
  <mergeCells count="5">
    <mergeCell ref="A1:V1"/>
    <mergeCell ref="P90:R90"/>
    <mergeCell ref="G2:H2"/>
    <mergeCell ref="P2:U2"/>
    <mergeCell ref="Q3:U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H23:K47"/>
  <sheetViews>
    <sheetView view="pageBreakPreview" zoomScale="60" zoomScaleNormal="100" workbookViewId="0">
      <selection activeCell="I48" sqref="I48"/>
    </sheetView>
  </sheetViews>
  <sheetFormatPr baseColWidth="10" defaultRowHeight="12.75" x14ac:dyDescent="0.2"/>
  <cols>
    <col min="8" max="8" width="9" customWidth="1"/>
    <col min="9" max="9" width="15.140625" customWidth="1"/>
    <col min="10" max="10" width="14.85546875" customWidth="1"/>
    <col min="11" max="11" width="12.85546875" customWidth="1"/>
    <col min="12" max="12" width="12.28515625" customWidth="1"/>
    <col min="13" max="13" width="14" customWidth="1"/>
  </cols>
  <sheetData>
    <row r="23" spans="8:11" x14ac:dyDescent="0.2">
      <c r="H23" s="368"/>
      <c r="I23" s="368" t="s">
        <v>205</v>
      </c>
      <c r="J23" s="368" t="s">
        <v>138</v>
      </c>
      <c r="K23" s="367" t="s">
        <v>207</v>
      </c>
    </row>
    <row r="24" spans="8:11" x14ac:dyDescent="0.2">
      <c r="H24" s="366"/>
      <c r="I24" s="366" t="s">
        <v>206</v>
      </c>
      <c r="J24" s="24"/>
      <c r="K24" s="363"/>
    </row>
    <row r="25" spans="8:11" x14ac:dyDescent="0.2">
      <c r="H25" s="366">
        <v>2005</v>
      </c>
      <c r="I25" s="369">
        <v>3493</v>
      </c>
      <c r="J25" s="234">
        <v>0.94</v>
      </c>
      <c r="K25" s="369">
        <f t="shared" ref="K25:K30" si="0">(I25*10.31)*J25</f>
        <v>33852.0602</v>
      </c>
    </row>
    <row r="26" spans="8:11" x14ac:dyDescent="0.2">
      <c r="H26" s="5">
        <v>2006</v>
      </c>
      <c r="I26" s="361">
        <v>3632</v>
      </c>
      <c r="J26" s="233">
        <v>0.98</v>
      </c>
      <c r="K26" s="369">
        <f t="shared" si="0"/>
        <v>36697.001599999996</v>
      </c>
    </row>
    <row r="27" spans="8:11" x14ac:dyDescent="0.2">
      <c r="H27" s="5">
        <v>2007</v>
      </c>
      <c r="I27" s="361">
        <v>3227</v>
      </c>
      <c r="J27" s="233">
        <v>1.0900000000000001</v>
      </c>
      <c r="K27" s="369">
        <f t="shared" si="0"/>
        <v>36264.703300000008</v>
      </c>
    </row>
    <row r="28" spans="8:11" x14ac:dyDescent="0.2">
      <c r="H28" s="5">
        <v>2008</v>
      </c>
      <c r="I28" s="361">
        <v>3072</v>
      </c>
      <c r="J28" s="233">
        <v>1.04</v>
      </c>
      <c r="K28" s="369">
        <f t="shared" si="0"/>
        <v>32939.212800000001</v>
      </c>
    </row>
    <row r="29" spans="8:11" x14ac:dyDescent="0.2">
      <c r="H29" s="5">
        <v>2009</v>
      </c>
      <c r="I29" s="361">
        <v>3636</v>
      </c>
      <c r="J29" s="233">
        <v>1.06</v>
      </c>
      <c r="K29" s="369">
        <f t="shared" si="0"/>
        <v>39736.389600000002</v>
      </c>
    </row>
    <row r="30" spans="8:11" x14ac:dyDescent="0.2">
      <c r="H30" s="5">
        <v>2010</v>
      </c>
      <c r="I30" s="361">
        <v>3679</v>
      </c>
      <c r="J30" s="233">
        <v>0.93</v>
      </c>
      <c r="K30" s="369">
        <f t="shared" si="0"/>
        <v>35275.355700000007</v>
      </c>
    </row>
    <row r="31" spans="8:11" x14ac:dyDescent="0.2">
      <c r="H31" s="657">
        <v>2011</v>
      </c>
      <c r="I31" s="658">
        <v>2861</v>
      </c>
      <c r="J31" s="1">
        <v>1.1100000000000001</v>
      </c>
      <c r="K31" s="361">
        <f>(I31*10.396)*J31</f>
        <v>33014.681160000007</v>
      </c>
    </row>
    <row r="32" spans="8:11" x14ac:dyDescent="0.2">
      <c r="H32" s="657">
        <v>2012</v>
      </c>
      <c r="I32" s="658">
        <v>2965</v>
      </c>
      <c r="J32" s="1">
        <v>1.05</v>
      </c>
      <c r="K32" s="361">
        <f>(I32*10.38)*J32</f>
        <v>32315.535000000003</v>
      </c>
    </row>
    <row r="33" spans="8:11" x14ac:dyDescent="0.2">
      <c r="H33" s="657">
        <v>2013</v>
      </c>
      <c r="I33" s="658">
        <v>3487</v>
      </c>
      <c r="J33" s="233">
        <v>1</v>
      </c>
      <c r="K33" s="361">
        <f>(I33*10.413)*J33</f>
        <v>36310.131000000001</v>
      </c>
    </row>
    <row r="34" spans="8:11" x14ac:dyDescent="0.2">
      <c r="H34" s="657">
        <v>2014</v>
      </c>
      <c r="I34" s="658">
        <v>1938</v>
      </c>
      <c r="J34" s="1">
        <v>1.1200000000000001</v>
      </c>
      <c r="K34" s="361">
        <f>(I34*10.425)*J34</f>
        <v>22628.088000000003</v>
      </c>
    </row>
    <row r="35" spans="8:11" x14ac:dyDescent="0.2">
      <c r="H35" s="657">
        <v>2015</v>
      </c>
      <c r="I35" s="658">
        <v>2336</v>
      </c>
      <c r="J35" s="1">
        <v>1.05</v>
      </c>
      <c r="K35" s="361">
        <v>25597</v>
      </c>
    </row>
    <row r="36" spans="8:11" x14ac:dyDescent="0.2">
      <c r="H36" s="657">
        <v>2016</v>
      </c>
      <c r="I36" s="658">
        <v>2318</v>
      </c>
      <c r="J36" s="1">
        <v>1.02</v>
      </c>
      <c r="K36" s="361">
        <v>24688</v>
      </c>
    </row>
    <row r="37" spans="8:11" x14ac:dyDescent="0.2">
      <c r="H37" s="657">
        <v>2017</v>
      </c>
      <c r="I37" s="658">
        <v>2584</v>
      </c>
      <c r="J37" s="1">
        <v>1.01</v>
      </c>
      <c r="K37" s="361">
        <v>27223</v>
      </c>
    </row>
    <row r="38" spans="8:11" x14ac:dyDescent="0.2">
      <c r="H38" s="657"/>
      <c r="I38" s="658"/>
      <c r="J38" s="1"/>
      <c r="K38" s="361"/>
    </row>
    <row r="40" spans="8:11" x14ac:dyDescent="0.2">
      <c r="H40" s="743" t="s">
        <v>213</v>
      </c>
    </row>
    <row r="41" spans="8:11" x14ac:dyDescent="0.2">
      <c r="H41" s="743" t="s">
        <v>222</v>
      </c>
    </row>
    <row r="42" spans="8:11" x14ac:dyDescent="0.2">
      <c r="H42" s="743" t="s">
        <v>214</v>
      </c>
    </row>
    <row r="43" spans="8:11" x14ac:dyDescent="0.2">
      <c r="H43" s="743" t="s">
        <v>223</v>
      </c>
    </row>
    <row r="44" spans="8:11" x14ac:dyDescent="0.2">
      <c r="H44" s="743" t="s">
        <v>452</v>
      </c>
    </row>
    <row r="45" spans="8:11" x14ac:dyDescent="0.2">
      <c r="H45" s="572">
        <v>2013</v>
      </c>
      <c r="I45" s="743" t="s">
        <v>547</v>
      </c>
    </row>
    <row r="47" spans="8:11" x14ac:dyDescent="0.2">
      <c r="H47" s="743"/>
      <c r="I47" s="1123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/>
  <colBreaks count="1" manualBreakCount="1">
    <brk id="13" max="41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23:M48"/>
  <sheetViews>
    <sheetView view="pageBreakPreview" zoomScale="60" zoomScaleNormal="100" workbookViewId="0">
      <selection activeCell="G46" sqref="G46"/>
    </sheetView>
  </sheetViews>
  <sheetFormatPr baseColWidth="10" defaultRowHeight="12.75" x14ac:dyDescent="0.2"/>
  <cols>
    <col min="10" max="10" width="15.28515625" customWidth="1"/>
    <col min="11" max="11" width="14.5703125" customWidth="1"/>
    <col min="12" max="12" width="12.85546875" customWidth="1"/>
    <col min="13" max="13" width="12.42578125" customWidth="1"/>
    <col min="14" max="14" width="8.85546875" customWidth="1"/>
    <col min="15" max="15" width="1.85546875" customWidth="1"/>
  </cols>
  <sheetData>
    <row r="23" spans="9:12" ht="13.5" thickBot="1" x14ac:dyDescent="0.25"/>
    <row r="24" spans="9:12" x14ac:dyDescent="0.2">
      <c r="I24" s="370"/>
      <c r="J24" s="371" t="s">
        <v>205</v>
      </c>
      <c r="K24" s="371" t="s">
        <v>138</v>
      </c>
      <c r="L24" s="211" t="s">
        <v>207</v>
      </c>
    </row>
    <row r="25" spans="9:12" ht="13.5" thickBot="1" x14ac:dyDescent="0.25">
      <c r="I25" s="372"/>
      <c r="J25" s="373" t="s">
        <v>206</v>
      </c>
      <c r="K25" s="374"/>
      <c r="L25" s="375"/>
    </row>
    <row r="26" spans="9:12" x14ac:dyDescent="0.2">
      <c r="I26" s="364">
        <v>2004</v>
      </c>
      <c r="J26" s="1127">
        <v>5638</v>
      </c>
      <c r="K26" s="661">
        <v>0.97</v>
      </c>
      <c r="L26" s="662">
        <f t="shared" ref="L26:L32" si="0">(J26*10.31)*K26</f>
        <v>56383.946600000003</v>
      </c>
    </row>
    <row r="27" spans="9:12" x14ac:dyDescent="0.2">
      <c r="I27" s="376">
        <v>2005</v>
      </c>
      <c r="J27" s="1128">
        <v>4502</v>
      </c>
      <c r="K27" s="234">
        <v>0.94</v>
      </c>
      <c r="L27" s="663">
        <f t="shared" si="0"/>
        <v>43630.682800000002</v>
      </c>
    </row>
    <row r="28" spans="9:12" x14ac:dyDescent="0.2">
      <c r="I28" s="365">
        <v>2006</v>
      </c>
      <c r="J28" s="1129">
        <v>5124</v>
      </c>
      <c r="K28" s="233">
        <v>0.98</v>
      </c>
      <c r="L28" s="663">
        <f t="shared" si="0"/>
        <v>51771.871200000001</v>
      </c>
    </row>
    <row r="29" spans="9:12" x14ac:dyDescent="0.2">
      <c r="I29" s="365">
        <v>2007</v>
      </c>
      <c r="J29" s="1129">
        <v>4734</v>
      </c>
      <c r="K29" s="233">
        <v>1.0900000000000001</v>
      </c>
      <c r="L29" s="663">
        <f t="shared" si="0"/>
        <v>53200.218600000007</v>
      </c>
    </row>
    <row r="30" spans="9:12" x14ac:dyDescent="0.2">
      <c r="I30" s="365">
        <v>2008</v>
      </c>
      <c r="J30" s="1129">
        <v>4542</v>
      </c>
      <c r="K30" s="233">
        <v>1.04</v>
      </c>
      <c r="L30" s="663">
        <f t="shared" si="0"/>
        <v>48701.140800000008</v>
      </c>
    </row>
    <row r="31" spans="9:12" x14ac:dyDescent="0.2">
      <c r="I31" s="365">
        <v>2009</v>
      </c>
      <c r="J31" s="1129">
        <v>5487</v>
      </c>
      <c r="K31" s="233">
        <v>1.06</v>
      </c>
      <c r="L31" s="663">
        <f t="shared" si="0"/>
        <v>59965.228200000005</v>
      </c>
    </row>
    <row r="32" spans="9:12" x14ac:dyDescent="0.2">
      <c r="I32" s="659">
        <v>2010</v>
      </c>
      <c r="J32" s="1130">
        <v>5399</v>
      </c>
      <c r="K32" s="660">
        <v>0.93</v>
      </c>
      <c r="L32" s="664">
        <f t="shared" si="0"/>
        <v>51767.231700000004</v>
      </c>
    </row>
    <row r="33" spans="9:13" x14ac:dyDescent="0.2">
      <c r="I33" s="794">
        <v>2011</v>
      </c>
      <c r="J33" s="1130">
        <v>5232</v>
      </c>
      <c r="K33" s="18">
        <v>1.1100000000000001</v>
      </c>
      <c r="L33" s="795">
        <f>(J33*10.396)*K33</f>
        <v>60374.977920000012</v>
      </c>
    </row>
    <row r="34" spans="9:13" x14ac:dyDescent="0.2">
      <c r="I34" s="794">
        <v>2012</v>
      </c>
      <c r="J34" s="1130">
        <v>5956</v>
      </c>
      <c r="K34" s="18">
        <v>1.05</v>
      </c>
      <c r="L34" s="795">
        <f>(J34*10.38)*K34</f>
        <v>64914.44400000001</v>
      </c>
    </row>
    <row r="35" spans="9:13" x14ac:dyDescent="0.2">
      <c r="I35" s="794">
        <v>2013</v>
      </c>
      <c r="J35" s="1130">
        <v>6214</v>
      </c>
      <c r="K35" s="660">
        <v>1</v>
      </c>
      <c r="L35" s="795">
        <f>(J35*10.413)*K35</f>
        <v>64706.382000000005</v>
      </c>
    </row>
    <row r="36" spans="9:13" x14ac:dyDescent="0.2">
      <c r="I36" s="1092">
        <v>2014</v>
      </c>
      <c r="J36" s="1129">
        <v>3905</v>
      </c>
      <c r="K36" s="1">
        <v>1.1200000000000001</v>
      </c>
      <c r="L36" s="795">
        <f>(J36*10.425)*K36</f>
        <v>45594.780000000006</v>
      </c>
    </row>
    <row r="37" spans="9:13" x14ac:dyDescent="0.2">
      <c r="I37" s="794">
        <v>2015</v>
      </c>
      <c r="J37" s="1130">
        <v>4843</v>
      </c>
      <c r="K37" s="18">
        <v>1.05</v>
      </c>
      <c r="L37" s="795">
        <v>53068</v>
      </c>
    </row>
    <row r="38" spans="9:13" x14ac:dyDescent="0.2">
      <c r="I38" s="1092">
        <v>2016</v>
      </c>
      <c r="J38" s="1129">
        <v>5365</v>
      </c>
      <c r="K38" s="1">
        <v>1.02</v>
      </c>
      <c r="L38" s="966">
        <v>57141</v>
      </c>
    </row>
    <row r="39" spans="9:13" x14ac:dyDescent="0.2">
      <c r="I39" s="1092">
        <v>2017</v>
      </c>
      <c r="J39" s="1129">
        <v>5539</v>
      </c>
      <c r="K39" s="1">
        <v>1.01</v>
      </c>
      <c r="L39" s="966">
        <v>58360</v>
      </c>
    </row>
    <row r="40" spans="9:13" ht="13.5" thickBot="1" x14ac:dyDescent="0.25">
      <c r="I40" s="665">
        <v>2018</v>
      </c>
      <c r="J40" s="1131"/>
      <c r="K40" s="25"/>
      <c r="L40" s="736"/>
    </row>
    <row r="42" spans="9:13" x14ac:dyDescent="0.2">
      <c r="I42" s="572" t="s">
        <v>328</v>
      </c>
      <c r="J42" s="572" t="s">
        <v>327</v>
      </c>
      <c r="K42" s="572"/>
      <c r="L42" s="572"/>
      <c r="M42" s="572"/>
    </row>
    <row r="43" spans="9:13" x14ac:dyDescent="0.2">
      <c r="I43" s="572" t="s">
        <v>328</v>
      </c>
      <c r="J43" s="572" t="s">
        <v>329</v>
      </c>
      <c r="K43" s="572"/>
      <c r="L43" s="572"/>
      <c r="M43" s="572"/>
    </row>
    <row r="44" spans="9:13" x14ac:dyDescent="0.2">
      <c r="I44" s="572" t="s">
        <v>346</v>
      </c>
      <c r="J44" s="572" t="s">
        <v>425</v>
      </c>
      <c r="K44" s="572"/>
      <c r="L44" s="572"/>
      <c r="M44" s="572"/>
    </row>
    <row r="45" spans="9:13" x14ac:dyDescent="0.2">
      <c r="I45" s="572" t="s">
        <v>507</v>
      </c>
      <c r="J45" s="572" t="s">
        <v>508</v>
      </c>
      <c r="K45" s="572"/>
      <c r="L45" s="572"/>
      <c r="M45" s="572"/>
    </row>
    <row r="46" spans="9:13" x14ac:dyDescent="0.2">
      <c r="I46" s="572" t="s">
        <v>603</v>
      </c>
      <c r="J46" s="572" t="s">
        <v>604</v>
      </c>
      <c r="K46" s="572"/>
      <c r="L46" s="572"/>
      <c r="M46" s="572"/>
    </row>
    <row r="47" spans="9:13" x14ac:dyDescent="0.2">
      <c r="I47" s="572" t="s">
        <v>627</v>
      </c>
      <c r="J47" s="572" t="s">
        <v>628</v>
      </c>
      <c r="K47" s="572"/>
      <c r="L47" s="572"/>
      <c r="M47" s="572"/>
    </row>
    <row r="48" spans="9:13" x14ac:dyDescent="0.2">
      <c r="I48" s="572"/>
      <c r="J48" s="572"/>
      <c r="K48" s="572"/>
      <c r="L48" s="572"/>
      <c r="M48" s="572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BreakPreview" zoomScale="60" zoomScaleNormal="100" workbookViewId="0">
      <selection activeCell="D17" sqref="D17"/>
    </sheetView>
  </sheetViews>
  <sheetFormatPr baseColWidth="10" defaultRowHeight="12.75" x14ac:dyDescent="0.2"/>
  <cols>
    <col min="1" max="1" width="7.5703125" customWidth="1"/>
    <col min="2" max="2" width="18.140625" customWidth="1"/>
    <col min="3" max="3" width="8.7109375" customWidth="1"/>
    <col min="4" max="4" width="23.28515625" customWidth="1"/>
    <col min="5" max="5" width="9.28515625" customWidth="1"/>
    <col min="6" max="6" width="9.5703125" customWidth="1"/>
    <col min="11" max="11" width="11" customWidth="1"/>
    <col min="12" max="12" width="1.7109375" customWidth="1"/>
    <col min="14" max="14" width="3.28515625" customWidth="1"/>
  </cols>
  <sheetData>
    <row r="1" spans="1:6" ht="26.25" thickBot="1" x14ac:dyDescent="0.25">
      <c r="A1" s="526" t="s">
        <v>150</v>
      </c>
      <c r="B1" s="527" t="s">
        <v>314</v>
      </c>
      <c r="C1" s="527" t="s">
        <v>313</v>
      </c>
      <c r="D1" s="527" t="s">
        <v>199</v>
      </c>
      <c r="E1" s="528" t="s">
        <v>151</v>
      </c>
      <c r="F1" s="529" t="s">
        <v>308</v>
      </c>
    </row>
    <row r="2" spans="1:6" x14ac:dyDescent="0.2">
      <c r="A2" s="545">
        <v>2005</v>
      </c>
      <c r="B2" s="360"/>
      <c r="C2" s="28"/>
      <c r="D2" s="360"/>
      <c r="E2" s="530">
        <v>4340</v>
      </c>
      <c r="F2" s="547">
        <v>26</v>
      </c>
    </row>
    <row r="3" spans="1:6" x14ac:dyDescent="0.2">
      <c r="A3" s="546">
        <v>2006</v>
      </c>
      <c r="B3" s="361">
        <v>25292</v>
      </c>
      <c r="C3" s="1">
        <v>0.98</v>
      </c>
      <c r="D3" s="362">
        <f>B3*C3</f>
        <v>24786.16</v>
      </c>
      <c r="E3" s="362">
        <v>3870</v>
      </c>
      <c r="F3" s="548">
        <v>13</v>
      </c>
    </row>
    <row r="4" spans="1:6" x14ac:dyDescent="0.2">
      <c r="A4" s="546">
        <v>2007</v>
      </c>
      <c r="B4" s="361">
        <v>26775</v>
      </c>
      <c r="C4" s="1">
        <v>1.0900000000000001</v>
      </c>
      <c r="D4" s="362">
        <v>30610</v>
      </c>
      <c r="E4" s="362">
        <v>4801</v>
      </c>
      <c r="F4" s="548">
        <v>13</v>
      </c>
    </row>
    <row r="5" spans="1:6" x14ac:dyDescent="0.2">
      <c r="A5" s="546">
        <v>2008</v>
      </c>
      <c r="B5" s="361">
        <v>21486</v>
      </c>
      <c r="C5" s="1">
        <v>1.04</v>
      </c>
      <c r="D5" s="362">
        <v>22103</v>
      </c>
      <c r="E5" s="362">
        <v>5166</v>
      </c>
      <c r="F5" s="548">
        <v>36</v>
      </c>
    </row>
    <row r="6" spans="1:6" x14ac:dyDescent="0.2">
      <c r="A6" s="546">
        <v>2009</v>
      </c>
      <c r="B6" s="361">
        <v>27889</v>
      </c>
      <c r="C6" s="1">
        <v>1.06</v>
      </c>
      <c r="D6" s="362">
        <v>28621</v>
      </c>
      <c r="E6" s="362">
        <v>5123</v>
      </c>
      <c r="F6" s="548">
        <v>18</v>
      </c>
    </row>
    <row r="7" spans="1:6" x14ac:dyDescent="0.2">
      <c r="A7" s="666">
        <v>2010</v>
      </c>
      <c r="B7" s="667">
        <v>39910</v>
      </c>
      <c r="C7" s="18">
        <v>0.93</v>
      </c>
      <c r="D7" s="668">
        <v>37015</v>
      </c>
      <c r="E7" s="668">
        <v>5253</v>
      </c>
      <c r="F7" s="669">
        <v>21</v>
      </c>
    </row>
    <row r="8" spans="1:6" x14ac:dyDescent="0.2">
      <c r="A8" s="796">
        <v>2011</v>
      </c>
      <c r="B8" s="667">
        <v>21063</v>
      </c>
      <c r="C8" s="18">
        <v>1.1100000000000001</v>
      </c>
      <c r="D8" s="668">
        <v>23575</v>
      </c>
      <c r="E8" s="668">
        <v>4919</v>
      </c>
      <c r="F8" s="797">
        <v>20</v>
      </c>
    </row>
    <row r="9" spans="1:6" x14ac:dyDescent="0.2">
      <c r="A9" s="796">
        <v>2012</v>
      </c>
      <c r="B9" s="667">
        <v>17280</v>
      </c>
      <c r="C9" s="18">
        <v>1.05</v>
      </c>
      <c r="D9" s="668">
        <v>18266</v>
      </c>
      <c r="E9" s="668">
        <v>6251</v>
      </c>
      <c r="F9" s="797">
        <v>32</v>
      </c>
    </row>
    <row r="10" spans="1:6" x14ac:dyDescent="0.2">
      <c r="A10" s="796">
        <v>2013</v>
      </c>
      <c r="B10" s="667">
        <v>18279</v>
      </c>
      <c r="C10" s="660">
        <v>1</v>
      </c>
      <c r="D10" s="668">
        <v>18462</v>
      </c>
      <c r="E10" s="668">
        <v>5871</v>
      </c>
      <c r="F10" s="797">
        <v>24</v>
      </c>
    </row>
    <row r="11" spans="1:6" x14ac:dyDescent="0.2">
      <c r="A11" s="1077">
        <v>2014</v>
      </c>
      <c r="B11" s="361">
        <v>15397</v>
      </c>
      <c r="C11" s="1">
        <v>1.1200000000000001</v>
      </c>
      <c r="D11" s="362">
        <f>B11*C11</f>
        <v>17244.640000000003</v>
      </c>
      <c r="E11" s="362">
        <v>5795</v>
      </c>
      <c r="F11" s="5">
        <v>24</v>
      </c>
    </row>
    <row r="12" spans="1:6" x14ac:dyDescent="0.2">
      <c r="A12" s="1077">
        <v>2015</v>
      </c>
      <c r="B12" s="361">
        <v>17010</v>
      </c>
      <c r="C12" s="1">
        <v>1.05</v>
      </c>
      <c r="D12" s="362">
        <v>17860</v>
      </c>
      <c r="E12" s="362">
        <v>6181</v>
      </c>
      <c r="F12" s="5">
        <v>18</v>
      </c>
    </row>
    <row r="13" spans="1:6" x14ac:dyDescent="0.2">
      <c r="A13" s="1077">
        <v>2016</v>
      </c>
      <c r="B13" s="361">
        <v>16759</v>
      </c>
      <c r="C13" s="1">
        <v>1.02</v>
      </c>
      <c r="D13" s="362">
        <v>17094</v>
      </c>
      <c r="E13" s="362">
        <v>6045</v>
      </c>
      <c r="F13" s="5">
        <v>19</v>
      </c>
    </row>
    <row r="14" spans="1:6" x14ac:dyDescent="0.2">
      <c r="A14" s="1077">
        <v>2017</v>
      </c>
      <c r="B14" s="361">
        <v>23355</v>
      </c>
      <c r="C14" s="1">
        <v>1.01</v>
      </c>
      <c r="D14" s="362">
        <v>23588</v>
      </c>
      <c r="E14" s="362">
        <v>5320</v>
      </c>
      <c r="F14" s="5">
        <v>20</v>
      </c>
    </row>
    <row r="15" spans="1:6" x14ac:dyDescent="0.2">
      <c r="A15" s="1077">
        <v>2018</v>
      </c>
      <c r="B15" s="361"/>
      <c r="C15" s="1"/>
      <c r="D15" s="362"/>
      <c r="E15" s="362"/>
      <c r="F15" s="5"/>
    </row>
    <row r="17" spans="1:4" x14ac:dyDescent="0.2">
      <c r="A17" s="743"/>
      <c r="D17" s="743"/>
    </row>
    <row r="39" spans="1:2" x14ac:dyDescent="0.2">
      <c r="A39" s="56">
        <v>2009</v>
      </c>
      <c r="B39" t="s">
        <v>631</v>
      </c>
    </row>
    <row r="40" spans="1:2" x14ac:dyDescent="0.2">
      <c r="A40" s="56">
        <v>2012</v>
      </c>
      <c r="B40" t="s">
        <v>401</v>
      </c>
    </row>
    <row r="41" spans="1:2" x14ac:dyDescent="0.2">
      <c r="A41" s="56">
        <v>2017</v>
      </c>
      <c r="B41" t="s">
        <v>632</v>
      </c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="80" zoomScaleNormal="100" zoomScaleSheetLayoutView="80" workbookViewId="0">
      <selection activeCell="N25" sqref="N25"/>
    </sheetView>
  </sheetViews>
  <sheetFormatPr baseColWidth="10" defaultRowHeight="15.95" customHeight="1" x14ac:dyDescent="0.2"/>
  <cols>
    <col min="1" max="1" width="6.140625" customWidth="1"/>
    <col min="2" max="2" width="12.28515625" customWidth="1"/>
    <col min="3" max="3" width="8" customWidth="1"/>
    <col min="4" max="4" width="14.85546875" customWidth="1"/>
    <col min="5" max="5" width="7.42578125" customWidth="1"/>
    <col min="6" max="6" width="15" customWidth="1"/>
    <col min="7" max="7" width="10" customWidth="1"/>
    <col min="12" max="12" width="14.5703125" customWidth="1"/>
    <col min="13" max="13" width="10" customWidth="1"/>
  </cols>
  <sheetData>
    <row r="1" spans="1:8" ht="15.95" customHeight="1" x14ac:dyDescent="0.2">
      <c r="A1" s="1289" t="s">
        <v>150</v>
      </c>
      <c r="B1" s="1291" t="s">
        <v>351</v>
      </c>
      <c r="C1" s="550" t="s">
        <v>148</v>
      </c>
      <c r="D1" s="1291" t="s">
        <v>324</v>
      </c>
      <c r="E1" s="1291" t="s">
        <v>151</v>
      </c>
      <c r="F1" s="359" t="s">
        <v>197</v>
      </c>
      <c r="G1" s="561" t="s">
        <v>68</v>
      </c>
      <c r="H1" s="56"/>
    </row>
    <row r="2" spans="1:8" ht="15.95" customHeight="1" thickBot="1" x14ac:dyDescent="0.25">
      <c r="A2" s="1290"/>
      <c r="B2" s="1292"/>
      <c r="C2" s="551" t="s">
        <v>149</v>
      </c>
      <c r="D2" s="1292"/>
      <c r="E2" s="1292"/>
      <c r="F2" s="524" t="s">
        <v>198</v>
      </c>
      <c r="G2" s="524" t="s">
        <v>206</v>
      </c>
      <c r="H2" s="56"/>
    </row>
    <row r="3" spans="1:8" ht="15.95" customHeight="1" x14ac:dyDescent="0.2">
      <c r="A3" s="673">
        <v>2005</v>
      </c>
      <c r="B3" s="674">
        <v>22844</v>
      </c>
      <c r="C3" s="358">
        <v>0.94</v>
      </c>
      <c r="D3" s="675">
        <f>PRODUCT(B3,C3)</f>
        <v>21473.360000000001</v>
      </c>
      <c r="E3" s="675">
        <v>3564</v>
      </c>
      <c r="F3" s="675">
        <v>3564</v>
      </c>
      <c r="G3" s="553">
        <v>22</v>
      </c>
    </row>
    <row r="4" spans="1:8" ht="15.95" customHeight="1" x14ac:dyDescent="0.2">
      <c r="A4" s="676">
        <v>2006</v>
      </c>
      <c r="B4" s="677">
        <v>21303</v>
      </c>
      <c r="C4" s="357">
        <v>0.98</v>
      </c>
      <c r="D4" s="678">
        <v>21587</v>
      </c>
      <c r="E4" s="678">
        <v>3236</v>
      </c>
      <c r="F4" s="678">
        <v>3394</v>
      </c>
      <c r="G4" s="552">
        <v>17</v>
      </c>
    </row>
    <row r="5" spans="1:8" ht="15.95" customHeight="1" x14ac:dyDescent="0.2">
      <c r="A5" s="676">
        <v>2007</v>
      </c>
      <c r="B5" s="677">
        <v>20063</v>
      </c>
      <c r="C5" s="357">
        <v>1.0900000000000001</v>
      </c>
      <c r="D5" s="678">
        <v>22937</v>
      </c>
      <c r="E5" s="678">
        <v>3307</v>
      </c>
      <c r="F5" s="678">
        <v>3469</v>
      </c>
      <c r="G5" s="552">
        <v>20</v>
      </c>
    </row>
    <row r="6" spans="1:8" ht="15.95" customHeight="1" x14ac:dyDescent="0.2">
      <c r="A6" s="676">
        <v>2008</v>
      </c>
      <c r="B6" s="677">
        <v>11671</v>
      </c>
      <c r="C6" s="357">
        <v>1.04</v>
      </c>
      <c r="D6" s="678">
        <v>12006</v>
      </c>
      <c r="E6" s="678">
        <v>3771</v>
      </c>
      <c r="F6" s="678">
        <v>3730</v>
      </c>
      <c r="G6" s="552">
        <v>17</v>
      </c>
    </row>
    <row r="7" spans="1:8" ht="15.95" customHeight="1" x14ac:dyDescent="0.2">
      <c r="A7" s="679">
        <v>2009</v>
      </c>
      <c r="B7" s="677">
        <v>12702</v>
      </c>
      <c r="C7" s="357">
        <v>1.06</v>
      </c>
      <c r="D7" s="678">
        <v>13035</v>
      </c>
      <c r="E7" s="678">
        <v>4922</v>
      </c>
      <c r="F7" s="678">
        <v>4765</v>
      </c>
      <c r="G7" s="552">
        <v>52</v>
      </c>
    </row>
    <row r="8" spans="1:8" ht="15.95" customHeight="1" x14ac:dyDescent="0.2">
      <c r="A8" s="680">
        <v>2010</v>
      </c>
      <c r="B8" s="681">
        <v>16104</v>
      </c>
      <c r="C8" s="671">
        <v>0.93</v>
      </c>
      <c r="D8" s="682">
        <v>14936</v>
      </c>
      <c r="E8" s="682">
        <v>4222</v>
      </c>
      <c r="F8" s="682">
        <v>4210</v>
      </c>
      <c r="G8" s="672">
        <v>21</v>
      </c>
    </row>
    <row r="9" spans="1:8" ht="15.95" customHeight="1" x14ac:dyDescent="0.2">
      <c r="A9" s="680">
        <v>2011</v>
      </c>
      <c r="B9" s="681">
        <v>12619</v>
      </c>
      <c r="C9" s="671">
        <v>1.1100000000000001</v>
      </c>
      <c r="D9" s="682">
        <v>14124</v>
      </c>
      <c r="E9" s="682">
        <v>4401</v>
      </c>
      <c r="F9" s="682">
        <v>4401</v>
      </c>
      <c r="G9" s="672">
        <v>26</v>
      </c>
    </row>
    <row r="10" spans="1:8" ht="15.95" customHeight="1" x14ac:dyDescent="0.2">
      <c r="A10" s="680">
        <v>2012</v>
      </c>
      <c r="B10" s="681">
        <v>13186</v>
      </c>
      <c r="C10" s="671">
        <v>1.05</v>
      </c>
      <c r="D10" s="682">
        <v>13939</v>
      </c>
      <c r="E10" s="682">
        <v>4765</v>
      </c>
      <c r="F10" s="682">
        <v>4765</v>
      </c>
      <c r="G10" s="672">
        <v>21</v>
      </c>
    </row>
    <row r="11" spans="1:8" ht="15.95" customHeight="1" x14ac:dyDescent="0.2">
      <c r="A11" s="680">
        <v>2013</v>
      </c>
      <c r="B11" s="681">
        <v>14227</v>
      </c>
      <c r="C11" s="1224">
        <v>1</v>
      </c>
      <c r="D11" s="682">
        <v>14370</v>
      </c>
      <c r="E11" s="682">
        <v>5010</v>
      </c>
      <c r="F11" s="682">
        <v>5010</v>
      </c>
      <c r="G11" s="672">
        <v>30</v>
      </c>
    </row>
    <row r="12" spans="1:8" ht="15.95" customHeight="1" x14ac:dyDescent="0.2">
      <c r="A12" s="1078">
        <v>2014</v>
      </c>
      <c r="B12" s="677">
        <v>10821</v>
      </c>
      <c r="C12" s="357">
        <v>1.1200000000000001</v>
      </c>
      <c r="D12" s="678">
        <f>B12*C12</f>
        <v>12119.52</v>
      </c>
      <c r="E12" s="678">
        <v>4371</v>
      </c>
      <c r="F12" s="678">
        <v>4371</v>
      </c>
      <c r="G12" s="677">
        <v>37</v>
      </c>
    </row>
    <row r="13" spans="1:8" ht="15.95" customHeight="1" x14ac:dyDescent="0.2">
      <c r="A13" s="1078">
        <v>2015</v>
      </c>
      <c r="B13" s="677">
        <v>12251</v>
      </c>
      <c r="C13" s="357">
        <v>1.05</v>
      </c>
      <c r="D13" s="678">
        <v>12863</v>
      </c>
      <c r="E13" s="678">
        <v>4031</v>
      </c>
      <c r="F13" s="678">
        <v>4031</v>
      </c>
      <c r="G13" s="677">
        <v>11</v>
      </c>
    </row>
    <row r="14" spans="1:8" ht="15.95" customHeight="1" x14ac:dyDescent="0.2">
      <c r="A14" s="1078">
        <v>2016</v>
      </c>
      <c r="B14" s="677">
        <v>13438</v>
      </c>
      <c r="C14" s="357">
        <v>1.02</v>
      </c>
      <c r="D14" s="678">
        <v>13706</v>
      </c>
      <c r="E14" s="678">
        <v>4280</v>
      </c>
      <c r="F14" s="678">
        <v>4280</v>
      </c>
      <c r="G14" s="677">
        <v>14</v>
      </c>
    </row>
    <row r="15" spans="1:8" ht="15.95" customHeight="1" x14ac:dyDescent="0.2">
      <c r="A15" s="1078">
        <v>2017</v>
      </c>
      <c r="B15" s="677">
        <v>13039</v>
      </c>
      <c r="C15" s="357">
        <v>1.01</v>
      </c>
      <c r="D15" s="678">
        <v>13169</v>
      </c>
      <c r="E15" s="678">
        <v>4419</v>
      </c>
      <c r="F15" s="678">
        <v>4419</v>
      </c>
      <c r="G15" s="677">
        <v>21</v>
      </c>
    </row>
    <row r="33" ht="9.75" customHeight="1" x14ac:dyDescent="0.2"/>
  </sheetData>
  <mergeCells count="4">
    <mergeCell ref="A1:A2"/>
    <mergeCell ref="B1:B2"/>
    <mergeCell ref="D1:D2"/>
    <mergeCell ref="E1:E2"/>
  </mergeCells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/>
  <rowBreaks count="1" manualBreakCount="1">
    <brk id="3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3"/>
  <sheetViews>
    <sheetView zoomScale="120" zoomScaleNormal="120" workbookViewId="0">
      <pane ySplit="4" topLeftCell="A161" activePane="bottomLeft" state="frozen"/>
      <selection pane="bottomLeft" activeCell="A177" sqref="A177"/>
    </sheetView>
  </sheetViews>
  <sheetFormatPr baseColWidth="10" defaultRowHeight="12.75" x14ac:dyDescent="0.2"/>
  <cols>
    <col min="1" max="1" width="11.42578125" style="164"/>
    <col min="2" max="2" width="12.85546875" style="164" customWidth="1"/>
    <col min="3" max="3" width="13.140625" style="164" customWidth="1"/>
    <col min="4" max="4" width="12.140625" style="175" bestFit="1" customWidth="1"/>
    <col min="5" max="5" width="13.28515625" style="164" customWidth="1"/>
    <col min="6" max="6" width="12.42578125" style="176" customWidth="1"/>
    <col min="7" max="7" width="15.5703125" style="176" customWidth="1"/>
    <col min="8" max="8" width="12.42578125" style="176" customWidth="1"/>
    <col min="9" max="9" width="14.140625" style="164" customWidth="1"/>
    <col min="10" max="10" width="11.85546875" style="177" customWidth="1"/>
    <col min="11" max="11" width="13.5703125" style="161" customWidth="1"/>
    <col min="12" max="12" width="12.140625" style="1236" customWidth="1"/>
    <col min="13" max="16384" width="11.42578125" style="161"/>
  </cols>
  <sheetData>
    <row r="1" spans="1:12" ht="19.5" x14ac:dyDescent="0.35">
      <c r="A1" s="158" t="s">
        <v>113</v>
      </c>
      <c r="B1" s="158"/>
      <c r="C1" s="159"/>
      <c r="D1" s="160"/>
      <c r="E1" s="159"/>
      <c r="F1" s="160"/>
      <c r="G1" s="160"/>
      <c r="H1" s="160"/>
      <c r="I1" s="159"/>
      <c r="J1" s="161"/>
      <c r="L1" s="164"/>
    </row>
    <row r="2" spans="1:12" ht="15.75" x14ac:dyDescent="0.25">
      <c r="A2" s="162" t="s">
        <v>59</v>
      </c>
      <c r="B2" s="162"/>
      <c r="C2" s="164" t="s">
        <v>27</v>
      </c>
      <c r="D2" s="164" t="s">
        <v>27</v>
      </c>
      <c r="E2" s="163"/>
      <c r="F2" s="164" t="s">
        <v>27</v>
      </c>
      <c r="G2" s="164"/>
      <c r="H2" s="164"/>
      <c r="I2" s="163"/>
      <c r="J2" s="161"/>
      <c r="K2" s="743" t="s">
        <v>27</v>
      </c>
      <c r="L2" s="164"/>
    </row>
    <row r="3" spans="1:12" ht="15.75" x14ac:dyDescent="0.25">
      <c r="A3" s="1091"/>
      <c r="C3" s="164">
        <v>3112777</v>
      </c>
      <c r="D3" s="164">
        <v>624714</v>
      </c>
      <c r="E3" s="167"/>
      <c r="F3" s="793" t="s">
        <v>399</v>
      </c>
      <c r="G3" s="793"/>
      <c r="H3" s="793"/>
      <c r="I3" s="166"/>
      <c r="J3" s="161"/>
      <c r="K3" s="164">
        <v>17086930</v>
      </c>
      <c r="L3" s="164"/>
    </row>
    <row r="4" spans="1:12" ht="19.5" customHeight="1" x14ac:dyDescent="0.2">
      <c r="A4" s="1089" t="s">
        <v>162</v>
      </c>
      <c r="B4" s="1089" t="s">
        <v>602</v>
      </c>
      <c r="C4" s="195" t="s">
        <v>60</v>
      </c>
      <c r="D4" s="195" t="s">
        <v>61</v>
      </c>
      <c r="E4" s="196" t="s">
        <v>62</v>
      </c>
      <c r="F4" s="196" t="s">
        <v>61</v>
      </c>
      <c r="G4" s="1250" t="s">
        <v>647</v>
      </c>
      <c r="H4" s="1250" t="s">
        <v>61</v>
      </c>
      <c r="I4" s="197" t="s">
        <v>63</v>
      </c>
      <c r="J4" s="197" t="s">
        <v>61</v>
      </c>
      <c r="K4" s="1234" t="s">
        <v>626</v>
      </c>
      <c r="L4" s="1235" t="s">
        <v>61</v>
      </c>
    </row>
    <row r="5" spans="1:12" x14ac:dyDescent="0.2">
      <c r="A5" s="171"/>
      <c r="B5" s="1085">
        <v>2004</v>
      </c>
      <c r="C5" s="194" t="s">
        <v>116</v>
      </c>
      <c r="D5" s="446">
        <v>6676.6</v>
      </c>
      <c r="E5" s="169" t="s">
        <v>70</v>
      </c>
      <c r="F5" s="447">
        <v>5638</v>
      </c>
      <c r="G5" s="1248"/>
      <c r="H5" s="1248"/>
      <c r="I5" s="170" t="s">
        <v>70</v>
      </c>
      <c r="J5" s="137">
        <v>105</v>
      </c>
    </row>
    <row r="6" spans="1:12" x14ac:dyDescent="0.2">
      <c r="A6" s="171"/>
      <c r="B6" s="1086" t="s">
        <v>88</v>
      </c>
      <c r="C6" s="467">
        <v>54613.7</v>
      </c>
      <c r="D6" s="468">
        <v>639.9</v>
      </c>
      <c r="E6" s="467">
        <v>16886.72</v>
      </c>
      <c r="F6" s="469">
        <v>908.84</v>
      </c>
      <c r="G6" s="1249"/>
      <c r="H6" s="1249"/>
      <c r="I6" s="171">
        <v>991</v>
      </c>
      <c r="J6" s="172">
        <v>5</v>
      </c>
    </row>
    <row r="7" spans="1:12" x14ac:dyDescent="0.2">
      <c r="A7" s="171"/>
      <c r="B7" s="1086" t="s">
        <v>89</v>
      </c>
      <c r="C7" s="470">
        <v>55241</v>
      </c>
      <c r="D7" s="468">
        <f>C7-C6</f>
        <v>627.30000000000291</v>
      </c>
      <c r="E7" s="470">
        <v>17881.27</v>
      </c>
      <c r="F7" s="469">
        <f>E7-E6</f>
        <v>994.54999999999927</v>
      </c>
      <c r="G7" s="1249"/>
      <c r="H7" s="1249"/>
      <c r="I7" s="173">
        <v>997</v>
      </c>
      <c r="J7" s="172">
        <f>I7-I6</f>
        <v>6</v>
      </c>
    </row>
    <row r="8" spans="1:12" x14ac:dyDescent="0.2">
      <c r="A8" s="171"/>
      <c r="B8" s="1086" t="s">
        <v>90</v>
      </c>
      <c r="C8" s="470">
        <v>55865.7</v>
      </c>
      <c r="D8" s="468">
        <f t="shared" ref="D8:D17" si="0">C8-C7</f>
        <v>624.69999999999709</v>
      </c>
      <c r="E8" s="470">
        <v>18704.73</v>
      </c>
      <c r="F8" s="469">
        <f t="shared" ref="F8:F17" si="1">E8-E7</f>
        <v>823.45999999999913</v>
      </c>
      <c r="G8" s="1249"/>
      <c r="H8" s="1249"/>
      <c r="I8" s="173">
        <v>1003</v>
      </c>
      <c r="J8" s="172">
        <f t="shared" ref="J8:J17" si="2">I8-I7</f>
        <v>6</v>
      </c>
    </row>
    <row r="9" spans="1:12" x14ac:dyDescent="0.2">
      <c r="A9" s="171"/>
      <c r="B9" s="1086" t="s">
        <v>91</v>
      </c>
      <c r="C9" s="470">
        <v>56273.4</v>
      </c>
      <c r="D9" s="468">
        <f t="shared" si="0"/>
        <v>407.70000000000437</v>
      </c>
      <c r="E9" s="470">
        <v>18900.758000000002</v>
      </c>
      <c r="F9" s="469">
        <f t="shared" si="1"/>
        <v>196.02800000000207</v>
      </c>
      <c r="G9" s="1249"/>
      <c r="H9" s="1249"/>
      <c r="I9" s="173">
        <v>1006</v>
      </c>
      <c r="J9" s="172">
        <f t="shared" si="2"/>
        <v>3</v>
      </c>
    </row>
    <row r="10" spans="1:12" x14ac:dyDescent="0.2">
      <c r="A10" s="171"/>
      <c r="B10" s="1086" t="s">
        <v>92</v>
      </c>
      <c r="C10" s="470">
        <v>56743.4</v>
      </c>
      <c r="D10" s="468">
        <f t="shared" si="0"/>
        <v>470</v>
      </c>
      <c r="E10" s="470">
        <v>18985.455999999998</v>
      </c>
      <c r="F10" s="469">
        <f t="shared" si="1"/>
        <v>84.697999999996682</v>
      </c>
      <c r="G10" s="1249"/>
      <c r="H10" s="1249"/>
      <c r="I10" s="173">
        <v>1010</v>
      </c>
      <c r="J10" s="172">
        <f t="shared" si="2"/>
        <v>4</v>
      </c>
    </row>
    <row r="11" spans="1:12" x14ac:dyDescent="0.2">
      <c r="A11" s="171"/>
      <c r="B11" s="1086" t="s">
        <v>93</v>
      </c>
      <c r="C11" s="470">
        <v>57257.599999999999</v>
      </c>
      <c r="D11" s="468">
        <f t="shared" si="0"/>
        <v>514.19999999999709</v>
      </c>
      <c r="E11" s="470">
        <v>19022.196</v>
      </c>
      <c r="F11" s="469">
        <f t="shared" si="1"/>
        <v>36.740000000001601</v>
      </c>
      <c r="G11" s="1249"/>
      <c r="H11" s="1249"/>
      <c r="I11" s="173">
        <v>1014</v>
      </c>
      <c r="J11" s="172">
        <f t="shared" si="2"/>
        <v>4</v>
      </c>
    </row>
    <row r="12" spans="1:12" x14ac:dyDescent="0.2">
      <c r="A12" s="171"/>
      <c r="B12" s="1087" t="s">
        <v>94</v>
      </c>
      <c r="C12" s="470">
        <v>57722.2</v>
      </c>
      <c r="D12" s="468">
        <f t="shared" si="0"/>
        <v>464.59999999999854</v>
      </c>
      <c r="E12" s="470">
        <v>19022.196</v>
      </c>
      <c r="F12" s="469">
        <f t="shared" si="1"/>
        <v>0</v>
      </c>
      <c r="G12" s="1249"/>
      <c r="H12" s="1249"/>
      <c r="I12" s="173">
        <v>1024</v>
      </c>
      <c r="J12" s="172">
        <f t="shared" si="2"/>
        <v>10</v>
      </c>
    </row>
    <row r="13" spans="1:12" x14ac:dyDescent="0.2">
      <c r="A13" s="171"/>
      <c r="B13" s="1087" t="s">
        <v>95</v>
      </c>
      <c r="C13" s="470">
        <v>57969.5</v>
      </c>
      <c r="D13" s="468">
        <f t="shared" si="0"/>
        <v>247.30000000000291</v>
      </c>
      <c r="E13" s="470">
        <v>19022.196</v>
      </c>
      <c r="F13" s="469">
        <f t="shared" si="1"/>
        <v>0</v>
      </c>
      <c r="G13" s="1249"/>
      <c r="H13" s="1249"/>
      <c r="I13" s="173">
        <v>1026</v>
      </c>
      <c r="J13" s="172">
        <f t="shared" si="2"/>
        <v>2</v>
      </c>
    </row>
    <row r="14" spans="1:12" x14ac:dyDescent="0.2">
      <c r="A14" s="171"/>
      <c r="B14" s="1087" t="s">
        <v>96</v>
      </c>
      <c r="C14" s="470">
        <v>58492.2</v>
      </c>
      <c r="D14" s="468">
        <f t="shared" si="0"/>
        <v>522.69999999999709</v>
      </c>
      <c r="E14" s="470">
        <v>19057.627</v>
      </c>
      <c r="F14" s="469">
        <f t="shared" si="1"/>
        <v>35.431000000000495</v>
      </c>
      <c r="G14" s="1249"/>
      <c r="H14" s="1249"/>
      <c r="I14" s="173">
        <v>1032</v>
      </c>
      <c r="J14" s="172">
        <f t="shared" si="2"/>
        <v>6</v>
      </c>
    </row>
    <row r="15" spans="1:12" x14ac:dyDescent="0.2">
      <c r="A15" s="171"/>
      <c r="B15" s="1087" t="s">
        <v>97</v>
      </c>
      <c r="C15" s="470">
        <v>58928.5</v>
      </c>
      <c r="D15" s="468">
        <f t="shared" si="0"/>
        <v>436.30000000000291</v>
      </c>
      <c r="E15" s="470">
        <v>19153.481</v>
      </c>
      <c r="F15" s="469">
        <f t="shared" si="1"/>
        <v>95.85399999999936</v>
      </c>
      <c r="G15" s="1249"/>
      <c r="H15" s="1249"/>
      <c r="I15" s="173">
        <v>1036</v>
      </c>
      <c r="J15" s="172">
        <f t="shared" si="2"/>
        <v>4</v>
      </c>
    </row>
    <row r="16" spans="1:12" x14ac:dyDescent="0.2">
      <c r="A16" s="171"/>
      <c r="B16" s="1086" t="s">
        <v>98</v>
      </c>
      <c r="C16" s="467">
        <v>59535.6</v>
      </c>
      <c r="D16" s="468">
        <f t="shared" si="0"/>
        <v>607.09999999999854</v>
      </c>
      <c r="E16" s="467">
        <v>19581.309000000001</v>
      </c>
      <c r="F16" s="469">
        <f t="shared" si="1"/>
        <v>427.82800000000134</v>
      </c>
      <c r="G16" s="1249"/>
      <c r="H16" s="1249"/>
      <c r="I16" s="173">
        <v>1045</v>
      </c>
      <c r="J16" s="172">
        <f t="shared" si="2"/>
        <v>9</v>
      </c>
    </row>
    <row r="17" spans="1:10" x14ac:dyDescent="0.2">
      <c r="A17" s="171"/>
      <c r="B17" s="1086" t="s">
        <v>99</v>
      </c>
      <c r="C17" s="470">
        <v>60283.6</v>
      </c>
      <c r="D17" s="468">
        <f t="shared" si="0"/>
        <v>748</v>
      </c>
      <c r="E17" s="470">
        <v>20479.703000000001</v>
      </c>
      <c r="F17" s="469">
        <f t="shared" si="1"/>
        <v>898.39400000000023</v>
      </c>
      <c r="G17" s="1249"/>
      <c r="H17" s="1249"/>
      <c r="I17" s="173">
        <v>1052</v>
      </c>
      <c r="J17" s="172">
        <f t="shared" si="2"/>
        <v>7</v>
      </c>
    </row>
    <row r="18" spans="1:10" x14ac:dyDescent="0.2">
      <c r="A18" s="171"/>
      <c r="B18" s="1085">
        <v>2005</v>
      </c>
      <c r="C18" s="194" t="s">
        <v>116</v>
      </c>
      <c r="D18" s="446">
        <f>SUM(D6:D17)</f>
        <v>6309.8000000000011</v>
      </c>
      <c r="E18" s="174" t="s">
        <v>70</v>
      </c>
      <c r="F18" s="447">
        <f>SUM(F6:F17)</f>
        <v>4501.8230000000003</v>
      </c>
      <c r="G18" s="1248"/>
      <c r="H18" s="1248"/>
      <c r="I18" s="170" t="s">
        <v>70</v>
      </c>
      <c r="J18" s="137">
        <f>SUM(J6:J17)</f>
        <v>66</v>
      </c>
    </row>
    <row r="19" spans="1:10" x14ac:dyDescent="0.2">
      <c r="A19" s="171"/>
      <c r="B19" s="1086" t="s">
        <v>88</v>
      </c>
      <c r="C19" s="470">
        <v>61593.1</v>
      </c>
      <c r="D19" s="468">
        <f>C19-C17</f>
        <v>1309.5</v>
      </c>
      <c r="E19" s="470">
        <v>22242.32</v>
      </c>
      <c r="F19" s="469">
        <f>E19-E17</f>
        <v>1762.6169999999984</v>
      </c>
      <c r="G19" s="1249"/>
      <c r="H19" s="1249"/>
      <c r="I19" s="173">
        <v>1062</v>
      </c>
      <c r="J19" s="172">
        <f>I19-I17</f>
        <v>10</v>
      </c>
    </row>
    <row r="20" spans="1:10" x14ac:dyDescent="0.2">
      <c r="A20" s="171"/>
      <c r="B20" s="1086" t="s">
        <v>89</v>
      </c>
      <c r="C20" s="467">
        <v>62247.1</v>
      </c>
      <c r="D20" s="468">
        <f t="shared" ref="D20:D30" si="3">C20-C19</f>
        <v>654</v>
      </c>
      <c r="E20" s="467">
        <v>23021.22</v>
      </c>
      <c r="F20" s="469">
        <f t="shared" ref="F20:F30" si="4">E20-E19</f>
        <v>778.90000000000146</v>
      </c>
      <c r="G20" s="1249"/>
      <c r="H20" s="1249"/>
      <c r="I20" s="171">
        <v>1072</v>
      </c>
      <c r="J20" s="172">
        <f t="shared" ref="J20:J29" si="5">I20-I19</f>
        <v>10</v>
      </c>
    </row>
    <row r="21" spans="1:10" x14ac:dyDescent="0.2">
      <c r="A21" s="171"/>
      <c r="B21" s="1086" t="s">
        <v>90</v>
      </c>
      <c r="C21" s="470">
        <v>62818.9</v>
      </c>
      <c r="D21" s="468">
        <f t="shared" si="3"/>
        <v>571.80000000000291</v>
      </c>
      <c r="E21" s="470">
        <v>23527</v>
      </c>
      <c r="F21" s="469">
        <f t="shared" si="4"/>
        <v>505.77999999999884</v>
      </c>
      <c r="G21" s="1249"/>
      <c r="H21" s="1249"/>
      <c r="I21" s="173">
        <v>1082</v>
      </c>
      <c r="J21" s="172">
        <f t="shared" si="5"/>
        <v>10</v>
      </c>
    </row>
    <row r="22" spans="1:10" x14ac:dyDescent="0.2">
      <c r="A22" s="171"/>
      <c r="B22" s="1086" t="s">
        <v>91</v>
      </c>
      <c r="C22" s="467">
        <v>63074.3</v>
      </c>
      <c r="D22" s="468">
        <f t="shared" si="3"/>
        <v>255.40000000000146</v>
      </c>
      <c r="E22" s="467">
        <v>23701.200000000001</v>
      </c>
      <c r="F22" s="469">
        <f t="shared" si="4"/>
        <v>174.20000000000073</v>
      </c>
      <c r="G22" s="1249"/>
      <c r="H22" s="1249"/>
      <c r="I22" s="171">
        <v>1087</v>
      </c>
      <c r="J22" s="172">
        <f t="shared" si="5"/>
        <v>5</v>
      </c>
    </row>
    <row r="23" spans="1:10" x14ac:dyDescent="0.2">
      <c r="A23" s="171"/>
      <c r="B23" s="1086" t="s">
        <v>92</v>
      </c>
      <c r="C23" s="470">
        <v>63322.5</v>
      </c>
      <c r="D23" s="468">
        <f t="shared" si="3"/>
        <v>248.19999999999709</v>
      </c>
      <c r="E23" s="470">
        <v>23890.11</v>
      </c>
      <c r="F23" s="469">
        <f t="shared" si="4"/>
        <v>188.90999999999985</v>
      </c>
      <c r="G23" s="1249"/>
      <c r="H23" s="1249"/>
      <c r="I23" s="173">
        <v>1088</v>
      </c>
      <c r="J23" s="172">
        <f t="shared" si="5"/>
        <v>1</v>
      </c>
    </row>
    <row r="24" spans="1:10" x14ac:dyDescent="0.2">
      <c r="A24" s="171"/>
      <c r="B24" s="1086" t="s">
        <v>93</v>
      </c>
      <c r="C24" s="467">
        <v>63719.8</v>
      </c>
      <c r="D24" s="468">
        <f t="shared" si="3"/>
        <v>397.30000000000291</v>
      </c>
      <c r="E24" s="467">
        <v>24034.01</v>
      </c>
      <c r="F24" s="469">
        <f t="shared" si="4"/>
        <v>143.89999999999782</v>
      </c>
      <c r="G24" s="1249"/>
      <c r="H24" s="1249"/>
      <c r="I24" s="171">
        <v>1095</v>
      </c>
      <c r="J24" s="172">
        <f t="shared" si="5"/>
        <v>7</v>
      </c>
    </row>
    <row r="25" spans="1:10" x14ac:dyDescent="0.2">
      <c r="A25" s="171"/>
      <c r="B25" s="1087" t="s">
        <v>94</v>
      </c>
      <c r="C25" s="467">
        <v>64059.199999999997</v>
      </c>
      <c r="D25" s="468">
        <f t="shared" si="3"/>
        <v>339.39999999999418</v>
      </c>
      <c r="E25" s="467">
        <v>24034.01</v>
      </c>
      <c r="F25" s="469">
        <f t="shared" si="4"/>
        <v>0</v>
      </c>
      <c r="G25" s="1249"/>
      <c r="H25" s="1249"/>
      <c r="I25" s="171">
        <v>1100</v>
      </c>
      <c r="J25" s="172">
        <f t="shared" si="5"/>
        <v>5</v>
      </c>
    </row>
    <row r="26" spans="1:10" x14ac:dyDescent="0.2">
      <c r="A26" s="171"/>
      <c r="B26" s="1087" t="s">
        <v>95</v>
      </c>
      <c r="C26" s="467">
        <v>64359.5</v>
      </c>
      <c r="D26" s="468">
        <f t="shared" si="3"/>
        <v>300.30000000000291</v>
      </c>
      <c r="E26" s="467">
        <v>24034.01</v>
      </c>
      <c r="F26" s="469">
        <f t="shared" si="4"/>
        <v>0</v>
      </c>
      <c r="G26" s="1249"/>
      <c r="H26" s="1249"/>
      <c r="I26" s="171">
        <v>1105</v>
      </c>
      <c r="J26" s="172">
        <f t="shared" si="5"/>
        <v>5</v>
      </c>
    </row>
    <row r="27" spans="1:10" x14ac:dyDescent="0.2">
      <c r="A27" s="171"/>
      <c r="B27" s="1087" t="s">
        <v>96</v>
      </c>
      <c r="C27" s="467">
        <v>64760.4</v>
      </c>
      <c r="D27" s="468">
        <f t="shared" si="3"/>
        <v>400.90000000000146</v>
      </c>
      <c r="E27" s="467">
        <v>24034.612000000001</v>
      </c>
      <c r="F27" s="469">
        <f t="shared" si="4"/>
        <v>0.60200000000259024</v>
      </c>
      <c r="G27" s="1249"/>
      <c r="H27" s="1249"/>
      <c r="I27" s="171">
        <v>1111</v>
      </c>
      <c r="J27" s="172">
        <f t="shared" si="5"/>
        <v>6</v>
      </c>
    </row>
    <row r="28" spans="1:10" x14ac:dyDescent="0.2">
      <c r="A28" s="171"/>
      <c r="B28" s="1087" t="s">
        <v>97</v>
      </c>
      <c r="C28" s="467">
        <v>65247.1</v>
      </c>
      <c r="D28" s="468">
        <f t="shared" si="3"/>
        <v>486.69999999999709</v>
      </c>
      <c r="E28" s="467">
        <v>24220.181</v>
      </c>
      <c r="F28" s="469">
        <f t="shared" si="4"/>
        <v>185.56899999999951</v>
      </c>
      <c r="G28" s="1249"/>
      <c r="H28" s="1249"/>
      <c r="I28" s="171">
        <v>1118</v>
      </c>
      <c r="J28" s="172">
        <f t="shared" si="5"/>
        <v>7</v>
      </c>
    </row>
    <row r="29" spans="1:10" x14ac:dyDescent="0.2">
      <c r="A29" s="171"/>
      <c r="B29" s="1086" t="s">
        <v>98</v>
      </c>
      <c r="C29" s="467">
        <v>65930.8</v>
      </c>
      <c r="D29" s="468">
        <f t="shared" si="3"/>
        <v>683.70000000000437</v>
      </c>
      <c r="E29" s="467">
        <v>24866.512999999999</v>
      </c>
      <c r="F29" s="469">
        <f t="shared" si="4"/>
        <v>646.33199999999852</v>
      </c>
      <c r="G29" s="1249"/>
      <c r="H29" s="1249"/>
      <c r="I29" s="171">
        <v>1129</v>
      </c>
      <c r="J29" s="172">
        <f t="shared" si="5"/>
        <v>11</v>
      </c>
    </row>
    <row r="30" spans="1:10" x14ac:dyDescent="0.2">
      <c r="A30" s="171"/>
      <c r="B30" s="1086" t="s">
        <v>99</v>
      </c>
      <c r="C30" s="467">
        <v>66720</v>
      </c>
      <c r="D30" s="468">
        <f t="shared" si="3"/>
        <v>789.19999999999709</v>
      </c>
      <c r="E30" s="467">
        <v>25603.607</v>
      </c>
      <c r="F30" s="469">
        <f t="shared" si="4"/>
        <v>737.09400000000096</v>
      </c>
      <c r="G30" s="1249"/>
      <c r="H30" s="1249"/>
      <c r="I30" s="171">
        <v>9</v>
      </c>
      <c r="J30" s="172">
        <v>9</v>
      </c>
    </row>
    <row r="31" spans="1:10" x14ac:dyDescent="0.2">
      <c r="A31" s="171"/>
      <c r="B31" s="1088">
        <v>2006</v>
      </c>
      <c r="C31" s="194" t="s">
        <v>116</v>
      </c>
      <c r="D31" s="446">
        <f>SUM(D19:D30)</f>
        <v>6436.4000000000015</v>
      </c>
      <c r="E31" s="174" t="s">
        <v>70</v>
      </c>
      <c r="F31" s="447">
        <f>SUM(F19:F30)</f>
        <v>5123.9039999999986</v>
      </c>
      <c r="G31" s="1248"/>
      <c r="H31" s="1248"/>
      <c r="I31" s="170" t="s">
        <v>70</v>
      </c>
      <c r="J31" s="137">
        <f>SUM(J19:J30)</f>
        <v>86</v>
      </c>
    </row>
    <row r="32" spans="1:10" x14ac:dyDescent="0.2">
      <c r="A32" s="171"/>
      <c r="B32" s="1086" t="s">
        <v>88</v>
      </c>
      <c r="C32" s="467">
        <v>67435.899999999994</v>
      </c>
      <c r="D32" s="468">
        <f>C32-C30</f>
        <v>715.89999999999418</v>
      </c>
      <c r="E32" s="467">
        <v>26292.703000000001</v>
      </c>
      <c r="F32" s="469">
        <f>E32-E30</f>
        <v>689.09600000000137</v>
      </c>
      <c r="G32" s="1249"/>
      <c r="H32" s="1249"/>
      <c r="I32" s="171">
        <v>14</v>
      </c>
      <c r="J32" s="172">
        <f>I32-I30</f>
        <v>5</v>
      </c>
    </row>
    <row r="33" spans="1:10" x14ac:dyDescent="0.2">
      <c r="A33" s="171"/>
      <c r="B33" s="1086" t="s">
        <v>89</v>
      </c>
      <c r="C33" s="467">
        <v>68175.600000000006</v>
      </c>
      <c r="D33" s="468">
        <f t="shared" ref="D33:D43" si="6">C33-C32</f>
        <v>739.70000000001164</v>
      </c>
      <c r="E33" s="467">
        <v>26898.77</v>
      </c>
      <c r="F33" s="469">
        <f t="shared" ref="F33:F43" si="7">E33-E32</f>
        <v>606.0669999999991</v>
      </c>
      <c r="G33" s="1249"/>
      <c r="H33" s="1249"/>
      <c r="I33" s="171">
        <v>18</v>
      </c>
      <c r="J33" s="172">
        <f t="shared" ref="J33:J43" si="8">I33-I32</f>
        <v>4</v>
      </c>
    </row>
    <row r="34" spans="1:10" x14ac:dyDescent="0.2">
      <c r="A34" s="171"/>
      <c r="B34" s="1086" t="s">
        <v>90</v>
      </c>
      <c r="C34" s="467">
        <v>68796.800000000003</v>
      </c>
      <c r="D34" s="468">
        <f t="shared" si="6"/>
        <v>621.19999999999709</v>
      </c>
      <c r="E34" s="467">
        <v>27477.56</v>
      </c>
      <c r="F34" s="469">
        <f t="shared" si="7"/>
        <v>578.79000000000087</v>
      </c>
      <c r="G34" s="1249"/>
      <c r="H34" s="1249"/>
      <c r="I34" s="171">
        <v>23</v>
      </c>
      <c r="J34" s="172">
        <f t="shared" si="8"/>
        <v>5</v>
      </c>
    </row>
    <row r="35" spans="1:10" x14ac:dyDescent="0.2">
      <c r="A35" s="171"/>
      <c r="B35" s="1086" t="s">
        <v>91</v>
      </c>
      <c r="C35" s="467">
        <v>69346.5</v>
      </c>
      <c r="D35" s="468">
        <f t="shared" si="6"/>
        <v>549.69999999999709</v>
      </c>
      <c r="E35" s="467">
        <v>27807.97</v>
      </c>
      <c r="F35" s="469">
        <f t="shared" si="7"/>
        <v>330.40999999999985</v>
      </c>
      <c r="G35" s="1249"/>
      <c r="H35" s="1249"/>
      <c r="I35" s="171">
        <v>31</v>
      </c>
      <c r="J35" s="172">
        <f t="shared" si="8"/>
        <v>8</v>
      </c>
    </row>
    <row r="36" spans="1:10" x14ac:dyDescent="0.2">
      <c r="A36" s="171"/>
      <c r="B36" s="1086" t="s">
        <v>92</v>
      </c>
      <c r="C36" s="467">
        <v>69832.100000000006</v>
      </c>
      <c r="D36" s="468">
        <f t="shared" si="6"/>
        <v>485.60000000000582</v>
      </c>
      <c r="E36" s="467">
        <v>28021.200000000001</v>
      </c>
      <c r="F36" s="469">
        <f t="shared" si="7"/>
        <v>213.22999999999956</v>
      </c>
      <c r="G36" s="1249"/>
      <c r="H36" s="1249"/>
      <c r="I36" s="171">
        <v>37</v>
      </c>
      <c r="J36" s="172">
        <f t="shared" si="8"/>
        <v>6</v>
      </c>
    </row>
    <row r="37" spans="1:10" x14ac:dyDescent="0.2">
      <c r="A37" s="171"/>
      <c r="B37" s="1086" t="s">
        <v>93</v>
      </c>
      <c r="C37" s="467">
        <v>70311.5</v>
      </c>
      <c r="D37" s="468">
        <f t="shared" si="6"/>
        <v>479.39999999999418</v>
      </c>
      <c r="E37" s="467">
        <v>28058.371999999999</v>
      </c>
      <c r="F37" s="469">
        <f t="shared" si="7"/>
        <v>37.171999999998661</v>
      </c>
      <c r="G37" s="1249"/>
      <c r="H37" s="1249"/>
      <c r="I37" s="171">
        <v>44</v>
      </c>
      <c r="J37" s="172">
        <f t="shared" si="8"/>
        <v>7</v>
      </c>
    </row>
    <row r="38" spans="1:10" x14ac:dyDescent="0.2">
      <c r="A38" s="171"/>
      <c r="B38" s="1087" t="s">
        <v>94</v>
      </c>
      <c r="C38" s="467">
        <v>70784.800000000003</v>
      </c>
      <c r="D38" s="468">
        <f t="shared" si="6"/>
        <v>473.30000000000291</v>
      </c>
      <c r="E38" s="467">
        <v>28096.816999999999</v>
      </c>
      <c r="F38" s="469">
        <f t="shared" si="7"/>
        <v>38.444999999999709</v>
      </c>
      <c r="G38" s="1249"/>
      <c r="H38" s="1249"/>
      <c r="I38" s="171">
        <v>49</v>
      </c>
      <c r="J38" s="172">
        <f t="shared" si="8"/>
        <v>5</v>
      </c>
    </row>
    <row r="39" spans="1:10" x14ac:dyDescent="0.2">
      <c r="A39" s="171"/>
      <c r="B39" s="1087" t="s">
        <v>95</v>
      </c>
      <c r="C39" s="467">
        <v>71218.600000000006</v>
      </c>
      <c r="D39" s="468">
        <f t="shared" si="6"/>
        <v>433.80000000000291</v>
      </c>
      <c r="E39" s="467">
        <v>28132.481</v>
      </c>
      <c r="F39" s="469">
        <f t="shared" si="7"/>
        <v>35.664000000000669</v>
      </c>
      <c r="G39" s="1249"/>
      <c r="H39" s="1249"/>
      <c r="I39" s="171">
        <v>52</v>
      </c>
      <c r="J39" s="172">
        <f t="shared" si="8"/>
        <v>3</v>
      </c>
    </row>
    <row r="40" spans="1:10" x14ac:dyDescent="0.2">
      <c r="A40" s="171"/>
      <c r="B40" s="1087" t="s">
        <v>96</v>
      </c>
      <c r="C40" s="467">
        <v>71630.5</v>
      </c>
      <c r="D40" s="468">
        <f t="shared" si="6"/>
        <v>411.89999999999418</v>
      </c>
      <c r="E40" s="467">
        <v>28214.2</v>
      </c>
      <c r="F40" s="469">
        <f t="shared" si="7"/>
        <v>81.71900000000096</v>
      </c>
      <c r="G40" s="1249"/>
      <c r="H40" s="1249"/>
      <c r="I40" s="171">
        <v>54</v>
      </c>
      <c r="J40" s="172">
        <f t="shared" si="8"/>
        <v>2</v>
      </c>
    </row>
    <row r="41" spans="1:10" x14ac:dyDescent="0.2">
      <c r="A41" s="171"/>
      <c r="B41" s="1087" t="s">
        <v>97</v>
      </c>
      <c r="C41" s="467">
        <v>72173.7</v>
      </c>
      <c r="D41" s="468">
        <f t="shared" si="6"/>
        <v>543.19999999999709</v>
      </c>
      <c r="E41" s="467">
        <v>28494.46</v>
      </c>
      <c r="F41" s="469">
        <f t="shared" si="7"/>
        <v>280.2599999999984</v>
      </c>
      <c r="G41" s="1249"/>
      <c r="H41" s="1249"/>
      <c r="I41" s="171">
        <v>57</v>
      </c>
      <c r="J41" s="172">
        <f t="shared" si="8"/>
        <v>3</v>
      </c>
    </row>
    <row r="42" spans="1:10" x14ac:dyDescent="0.2">
      <c r="A42" s="171"/>
      <c r="B42" s="1086" t="s">
        <v>98</v>
      </c>
      <c r="C42" s="467">
        <v>72874.2</v>
      </c>
      <c r="D42" s="468">
        <f t="shared" si="6"/>
        <v>700.5</v>
      </c>
      <c r="E42" s="467">
        <v>29439.37</v>
      </c>
      <c r="F42" s="469">
        <f t="shared" si="7"/>
        <v>944.90999999999985</v>
      </c>
      <c r="G42" s="1249"/>
      <c r="H42" s="1249"/>
      <c r="I42" s="171">
        <v>65</v>
      </c>
      <c r="J42" s="172">
        <f t="shared" si="8"/>
        <v>8</v>
      </c>
    </row>
    <row r="43" spans="1:10" x14ac:dyDescent="0.2">
      <c r="A43" s="171"/>
      <c r="B43" s="1086" t="s">
        <v>99</v>
      </c>
      <c r="C43" s="467">
        <v>73509.5</v>
      </c>
      <c r="D43" s="468">
        <f t="shared" si="6"/>
        <v>635.30000000000291</v>
      </c>
      <c r="E43" s="467">
        <v>30337.83</v>
      </c>
      <c r="F43" s="469">
        <f t="shared" si="7"/>
        <v>898.46000000000276</v>
      </c>
      <c r="G43" s="1249"/>
      <c r="H43" s="1249"/>
      <c r="I43" s="171">
        <v>70</v>
      </c>
      <c r="J43" s="172">
        <f t="shared" si="8"/>
        <v>5</v>
      </c>
    </row>
    <row r="44" spans="1:10" x14ac:dyDescent="0.2">
      <c r="A44" s="171"/>
      <c r="B44" s="1088">
        <v>2007</v>
      </c>
      <c r="C44" s="194" t="s">
        <v>116</v>
      </c>
      <c r="D44" s="446">
        <f>SUM(D32:D43)</f>
        <v>6789.5</v>
      </c>
      <c r="E44" s="174" t="s">
        <v>70</v>
      </c>
      <c r="F44" s="447">
        <f>SUM(F32:F43)</f>
        <v>4734.2230000000018</v>
      </c>
      <c r="G44" s="1248"/>
      <c r="H44" s="1248"/>
      <c r="I44" s="170" t="s">
        <v>70</v>
      </c>
      <c r="J44" s="137">
        <f>SUM(J32:J43)</f>
        <v>61</v>
      </c>
    </row>
    <row r="45" spans="1:10" x14ac:dyDescent="0.2">
      <c r="A45" s="171"/>
      <c r="B45" s="1086" t="s">
        <v>88</v>
      </c>
      <c r="C45" s="467">
        <v>74279.899999999994</v>
      </c>
      <c r="D45" s="468">
        <f>C45-C43</f>
        <v>770.39999999999418</v>
      </c>
      <c r="E45" s="467">
        <v>31331.51</v>
      </c>
      <c r="F45" s="469">
        <f>E45-E43</f>
        <v>993.67999999999665</v>
      </c>
      <c r="G45" s="1249"/>
      <c r="H45" s="1249"/>
      <c r="I45" s="171">
        <v>75</v>
      </c>
      <c r="J45" s="172">
        <f>I45-I43</f>
        <v>5</v>
      </c>
    </row>
    <row r="46" spans="1:10" x14ac:dyDescent="0.2">
      <c r="A46" s="171"/>
      <c r="B46" s="1086" t="s">
        <v>89</v>
      </c>
      <c r="C46" s="467">
        <v>74895.100000000006</v>
      </c>
      <c r="D46" s="468">
        <f t="shared" ref="D46:D56" si="9">C46-C45</f>
        <v>615.20000000001164</v>
      </c>
      <c r="E46" s="467">
        <v>32231.99</v>
      </c>
      <c r="F46" s="469">
        <f t="shared" ref="F46:F56" si="10">E46-E45</f>
        <v>900.4800000000032</v>
      </c>
      <c r="G46" s="1249"/>
      <c r="H46" s="1249"/>
      <c r="I46" s="171">
        <v>79</v>
      </c>
      <c r="J46" s="172">
        <f t="shared" ref="J46:J56" si="11">I46-I45</f>
        <v>4</v>
      </c>
    </row>
    <row r="47" spans="1:10" x14ac:dyDescent="0.2">
      <c r="A47" s="171"/>
      <c r="B47" s="1086" t="s">
        <v>90</v>
      </c>
      <c r="C47" s="467">
        <v>75462.3</v>
      </c>
      <c r="D47" s="468">
        <f t="shared" si="9"/>
        <v>567.19999999999709</v>
      </c>
      <c r="E47" s="467">
        <v>32869.4</v>
      </c>
      <c r="F47" s="469">
        <f t="shared" si="10"/>
        <v>637.40999999999985</v>
      </c>
      <c r="G47" s="1249"/>
      <c r="H47" s="1249"/>
      <c r="I47" s="171">
        <v>87</v>
      </c>
      <c r="J47" s="172">
        <f t="shared" si="11"/>
        <v>8</v>
      </c>
    </row>
    <row r="48" spans="1:10" x14ac:dyDescent="0.2">
      <c r="A48" s="171"/>
      <c r="B48" s="1086" t="s">
        <v>91</v>
      </c>
      <c r="C48" s="467">
        <v>76023.600000000006</v>
      </c>
      <c r="D48" s="468">
        <f t="shared" si="9"/>
        <v>561.30000000000291</v>
      </c>
      <c r="E48" s="467">
        <v>33210.410000000003</v>
      </c>
      <c r="F48" s="469">
        <f t="shared" si="10"/>
        <v>341.01000000000204</v>
      </c>
      <c r="G48" s="1249"/>
      <c r="H48" s="1249"/>
      <c r="I48" s="171">
        <v>96</v>
      </c>
      <c r="J48" s="172">
        <f t="shared" si="11"/>
        <v>9</v>
      </c>
    </row>
    <row r="49" spans="1:10" x14ac:dyDescent="0.2">
      <c r="A49" s="171"/>
      <c r="B49" s="1086" t="s">
        <v>92</v>
      </c>
      <c r="C49" s="467">
        <v>76372.100000000006</v>
      </c>
      <c r="D49" s="468">
        <f t="shared" si="9"/>
        <v>348.5</v>
      </c>
      <c r="E49" s="467">
        <v>33286.1</v>
      </c>
      <c r="F49" s="469">
        <f t="shared" si="10"/>
        <v>75.689999999995052</v>
      </c>
      <c r="G49" s="1249"/>
      <c r="H49" s="1249"/>
      <c r="I49" s="171">
        <v>101</v>
      </c>
      <c r="J49" s="172">
        <f t="shared" si="11"/>
        <v>5</v>
      </c>
    </row>
    <row r="50" spans="1:10" x14ac:dyDescent="0.2">
      <c r="A50" s="171"/>
      <c r="B50" s="1086" t="s">
        <v>93</v>
      </c>
      <c r="C50" s="467">
        <v>76885.7</v>
      </c>
      <c r="D50" s="468">
        <f t="shared" si="9"/>
        <v>513.59999999999127</v>
      </c>
      <c r="E50" s="467">
        <v>33286.1</v>
      </c>
      <c r="F50" s="469">
        <f t="shared" si="10"/>
        <v>0</v>
      </c>
      <c r="G50" s="1249"/>
      <c r="H50" s="1249"/>
      <c r="I50" s="171">
        <v>109</v>
      </c>
      <c r="J50" s="172">
        <f t="shared" si="11"/>
        <v>8</v>
      </c>
    </row>
    <row r="51" spans="1:10" x14ac:dyDescent="0.2">
      <c r="A51" s="171"/>
      <c r="B51" s="1087" t="s">
        <v>94</v>
      </c>
      <c r="C51" s="467"/>
      <c r="D51" s="468"/>
      <c r="E51" s="467"/>
      <c r="F51" s="469"/>
      <c r="G51" s="1249"/>
      <c r="H51" s="1249"/>
      <c r="I51" s="171"/>
      <c r="J51" s="172"/>
    </row>
    <row r="52" spans="1:10" x14ac:dyDescent="0.2">
      <c r="A52" s="171"/>
      <c r="B52" s="1087" t="s">
        <v>95</v>
      </c>
      <c r="C52" s="467">
        <v>77614.2</v>
      </c>
      <c r="D52" s="468">
        <f>C52-C50</f>
        <v>728.5</v>
      </c>
      <c r="E52" s="467">
        <v>33306.980000000003</v>
      </c>
      <c r="F52" s="469">
        <f>E52-E50</f>
        <v>20.880000000004657</v>
      </c>
      <c r="G52" s="1249"/>
      <c r="H52" s="1249"/>
      <c r="I52" s="171">
        <v>118</v>
      </c>
      <c r="J52" s="172">
        <v>9</v>
      </c>
    </row>
    <row r="53" spans="1:10" x14ac:dyDescent="0.2">
      <c r="A53" s="171"/>
      <c r="B53" s="1087" t="s">
        <v>96</v>
      </c>
      <c r="C53" s="467">
        <v>78072.3</v>
      </c>
      <c r="D53" s="468">
        <f t="shared" si="9"/>
        <v>458.10000000000582</v>
      </c>
      <c r="E53" s="467">
        <v>33418.79</v>
      </c>
      <c r="F53" s="469">
        <f t="shared" si="10"/>
        <v>111.80999999999767</v>
      </c>
      <c r="G53" s="1249"/>
      <c r="H53" s="1249"/>
      <c r="I53" s="171">
        <v>123</v>
      </c>
      <c r="J53" s="172">
        <f t="shared" si="11"/>
        <v>5</v>
      </c>
    </row>
    <row r="54" spans="1:10" x14ac:dyDescent="0.2">
      <c r="A54" s="171"/>
      <c r="B54" s="1087" t="s">
        <v>97</v>
      </c>
      <c r="C54" s="467">
        <v>78661.3</v>
      </c>
      <c r="D54" s="468">
        <f t="shared" si="9"/>
        <v>589</v>
      </c>
      <c r="E54" s="467">
        <v>33647.040000000001</v>
      </c>
      <c r="F54" s="469">
        <f t="shared" si="10"/>
        <v>228.25</v>
      </c>
      <c r="G54" s="1249"/>
      <c r="H54" s="1249"/>
      <c r="I54" s="171">
        <v>130</v>
      </c>
      <c r="J54" s="172">
        <f t="shared" si="11"/>
        <v>7</v>
      </c>
    </row>
    <row r="55" spans="1:10" x14ac:dyDescent="0.2">
      <c r="A55" s="171"/>
      <c r="B55" s="1086" t="s">
        <v>98</v>
      </c>
      <c r="C55" s="467">
        <v>79273.5</v>
      </c>
      <c r="D55" s="468">
        <f t="shared" si="9"/>
        <v>612.19999999999709</v>
      </c>
      <c r="E55" s="467">
        <v>33988.49</v>
      </c>
      <c r="F55" s="469">
        <f t="shared" si="10"/>
        <v>341.44999999999709</v>
      </c>
      <c r="G55" s="1249"/>
      <c r="H55" s="1249"/>
      <c r="I55" s="171">
        <v>136</v>
      </c>
      <c r="J55" s="172">
        <f t="shared" si="11"/>
        <v>6</v>
      </c>
    </row>
    <row r="56" spans="1:10" x14ac:dyDescent="0.2">
      <c r="A56" s="171"/>
      <c r="B56" s="1086" t="s">
        <v>99</v>
      </c>
      <c r="C56" s="467">
        <v>80009.7</v>
      </c>
      <c r="D56" s="468">
        <f t="shared" si="9"/>
        <v>736.19999999999709</v>
      </c>
      <c r="E56" s="467">
        <v>34880</v>
      </c>
      <c r="F56" s="469">
        <f t="shared" si="10"/>
        <v>891.51000000000204</v>
      </c>
      <c r="G56" s="1249"/>
      <c r="H56" s="1249"/>
      <c r="I56" s="171">
        <v>144</v>
      </c>
      <c r="J56" s="172">
        <f t="shared" si="11"/>
        <v>8</v>
      </c>
    </row>
    <row r="57" spans="1:10" x14ac:dyDescent="0.2">
      <c r="A57" s="171"/>
      <c r="B57" s="1088">
        <v>2008</v>
      </c>
      <c r="C57" s="194" t="s">
        <v>116</v>
      </c>
      <c r="D57" s="446">
        <f>SUM(D45:D56)</f>
        <v>6500.1999999999971</v>
      </c>
      <c r="E57" s="174" t="s">
        <v>70</v>
      </c>
      <c r="F57" s="447">
        <f>SUM(F45:F56)</f>
        <v>4542.1699999999983</v>
      </c>
      <c r="G57" s="1248"/>
      <c r="H57" s="1248"/>
      <c r="I57" s="170" t="s">
        <v>70</v>
      </c>
      <c r="J57" s="137">
        <f>SUM(J45:J56)</f>
        <v>74</v>
      </c>
    </row>
    <row r="58" spans="1:10" x14ac:dyDescent="0.2">
      <c r="A58" s="171"/>
      <c r="B58" s="1086" t="s">
        <v>88</v>
      </c>
      <c r="C58" s="467">
        <v>80822</v>
      </c>
      <c r="D58" s="468">
        <f>C58-C56</f>
        <v>812.30000000000291</v>
      </c>
      <c r="E58" s="467">
        <v>36226.230000000003</v>
      </c>
      <c r="F58" s="469">
        <f>E58-E56</f>
        <v>1346.2300000000032</v>
      </c>
      <c r="G58" s="1249"/>
      <c r="H58" s="1249"/>
      <c r="I58" s="171">
        <v>150</v>
      </c>
      <c r="J58" s="172">
        <f>I58-I56</f>
        <v>6</v>
      </c>
    </row>
    <row r="59" spans="1:10" x14ac:dyDescent="0.2">
      <c r="A59" s="171"/>
      <c r="B59" s="1086" t="s">
        <v>89</v>
      </c>
      <c r="C59" s="467">
        <v>81498.899999999994</v>
      </c>
      <c r="D59" s="468">
        <f>C59-C58</f>
        <v>676.89999999999418</v>
      </c>
      <c r="E59" s="467">
        <v>37329.160000000003</v>
      </c>
      <c r="F59" s="469">
        <f>E59-E58</f>
        <v>1102.9300000000003</v>
      </c>
      <c r="G59" s="1249"/>
      <c r="H59" s="1249"/>
      <c r="I59" s="171">
        <v>158</v>
      </c>
      <c r="J59" s="172">
        <f>I59-I58</f>
        <v>8</v>
      </c>
    </row>
    <row r="60" spans="1:10" x14ac:dyDescent="0.2">
      <c r="A60" s="171"/>
      <c r="B60" s="1086" t="s">
        <v>90</v>
      </c>
      <c r="C60" s="467"/>
      <c r="D60" s="468"/>
      <c r="E60" s="467"/>
      <c r="F60" s="469"/>
      <c r="G60" s="1249"/>
      <c r="H60" s="1249"/>
      <c r="I60" s="171"/>
      <c r="J60" s="172"/>
    </row>
    <row r="61" spans="1:10" x14ac:dyDescent="0.2">
      <c r="A61" s="171"/>
      <c r="B61" s="1086" t="s">
        <v>91</v>
      </c>
      <c r="C61" s="467">
        <v>82730.2</v>
      </c>
      <c r="D61" s="468">
        <f>C61-C59</f>
        <v>1231.3000000000029</v>
      </c>
      <c r="E61" s="467">
        <v>38127.79</v>
      </c>
      <c r="F61" s="469">
        <f>E61-E59</f>
        <v>798.62999999999738</v>
      </c>
      <c r="G61" s="1249"/>
      <c r="H61" s="1249"/>
      <c r="I61" s="171">
        <v>174</v>
      </c>
      <c r="J61" s="172">
        <f>I61-I59</f>
        <v>16</v>
      </c>
    </row>
    <row r="62" spans="1:10" x14ac:dyDescent="0.2">
      <c r="A62" s="171"/>
      <c r="B62" s="1086" t="s">
        <v>92</v>
      </c>
      <c r="C62" s="467"/>
      <c r="D62" s="468"/>
      <c r="E62" s="467"/>
      <c r="F62" s="469"/>
      <c r="G62" s="1249"/>
      <c r="H62" s="1249"/>
      <c r="I62" s="171"/>
      <c r="J62" s="172"/>
    </row>
    <row r="63" spans="1:10" x14ac:dyDescent="0.2">
      <c r="A63" s="171"/>
      <c r="B63" s="1086" t="s">
        <v>93</v>
      </c>
      <c r="C63" s="467">
        <v>83695.7</v>
      </c>
      <c r="D63" s="468">
        <f>C63-C61</f>
        <v>965.5</v>
      </c>
      <c r="E63" s="467">
        <v>57.616</v>
      </c>
      <c r="F63" s="469">
        <f>E63-E62</f>
        <v>57.616</v>
      </c>
      <c r="G63" s="1249"/>
      <c r="H63" s="1249"/>
      <c r="I63" s="171">
        <v>192</v>
      </c>
      <c r="J63" s="172">
        <f>I63-I61</f>
        <v>18</v>
      </c>
    </row>
    <row r="64" spans="1:10" x14ac:dyDescent="0.2">
      <c r="A64" s="171"/>
      <c r="B64" s="1087" t="s">
        <v>94</v>
      </c>
      <c r="C64" s="467"/>
      <c r="D64" s="468"/>
      <c r="E64" s="467"/>
      <c r="F64" s="469"/>
      <c r="G64" s="1249"/>
      <c r="H64" s="1249"/>
      <c r="I64" s="171"/>
      <c r="J64" s="172"/>
    </row>
    <row r="65" spans="1:10" x14ac:dyDescent="0.2">
      <c r="A65" s="171"/>
      <c r="B65" s="1087" t="s">
        <v>95</v>
      </c>
      <c r="C65" s="467">
        <v>84515.5</v>
      </c>
      <c r="D65" s="468">
        <f>C65-C63</f>
        <v>819.80000000000291</v>
      </c>
      <c r="E65" s="467">
        <v>71.19</v>
      </c>
      <c r="F65" s="469">
        <f>E65-E63</f>
        <v>13.573999999999998</v>
      </c>
      <c r="G65" s="1249"/>
      <c r="H65" s="1249"/>
      <c r="I65" s="171">
        <v>213</v>
      </c>
      <c r="J65" s="172">
        <f>I65-I63</f>
        <v>21</v>
      </c>
    </row>
    <row r="66" spans="1:10" x14ac:dyDescent="0.2">
      <c r="A66" s="171"/>
      <c r="B66" s="1087" t="s">
        <v>96</v>
      </c>
      <c r="C66" s="467"/>
      <c r="D66" s="468"/>
      <c r="E66" s="467"/>
      <c r="F66" s="469"/>
      <c r="G66" s="1249"/>
      <c r="H66" s="1249"/>
      <c r="I66" s="171"/>
      <c r="J66" s="172"/>
    </row>
    <row r="67" spans="1:10" x14ac:dyDescent="0.2">
      <c r="A67" s="171"/>
      <c r="B67" s="1087" t="s">
        <v>97</v>
      </c>
      <c r="C67" s="470"/>
      <c r="D67" s="468">
        <f>C67-C66</f>
        <v>0</v>
      </c>
      <c r="E67" s="470"/>
      <c r="F67" s="469">
        <f>E67-E66</f>
        <v>0</v>
      </c>
      <c r="G67" s="1249"/>
      <c r="H67" s="1249"/>
      <c r="I67" s="173"/>
      <c r="J67" s="172">
        <f>I67-I66</f>
        <v>0</v>
      </c>
    </row>
    <row r="68" spans="1:10" x14ac:dyDescent="0.2">
      <c r="A68" s="171"/>
      <c r="B68" s="1086" t="s">
        <v>98</v>
      </c>
      <c r="C68" s="467"/>
      <c r="D68" s="468">
        <f>C68-C67</f>
        <v>0</v>
      </c>
      <c r="E68" s="467"/>
      <c r="F68" s="469">
        <f>E68-E67</f>
        <v>0</v>
      </c>
      <c r="G68" s="1249"/>
      <c r="H68" s="1249"/>
      <c r="I68" s="171"/>
      <c r="J68" s="172">
        <f>I68-I67</f>
        <v>0</v>
      </c>
    </row>
    <row r="69" spans="1:10" x14ac:dyDescent="0.2">
      <c r="A69" s="171"/>
      <c r="B69" s="1086" t="s">
        <v>99</v>
      </c>
      <c r="C69" s="467">
        <v>87156.800000000003</v>
      </c>
      <c r="D69" s="468">
        <f>C69-C65</f>
        <v>2641.3000000000029</v>
      </c>
      <c r="E69" s="467">
        <v>2239.2800000000002</v>
      </c>
      <c r="F69" s="469">
        <f>E69-E65</f>
        <v>2168.09</v>
      </c>
      <c r="G69" s="1249"/>
      <c r="H69" s="1249"/>
      <c r="I69" s="171">
        <v>265</v>
      </c>
      <c r="J69" s="172">
        <f>I69-I65</f>
        <v>52</v>
      </c>
    </row>
    <row r="70" spans="1:10" x14ac:dyDescent="0.2">
      <c r="A70" s="171"/>
      <c r="B70" s="1088">
        <v>2009</v>
      </c>
      <c r="C70" s="194" t="s">
        <v>116</v>
      </c>
      <c r="D70" s="446">
        <f>SUM(D58:D69)</f>
        <v>7147.1000000000058</v>
      </c>
      <c r="E70" s="174" t="s">
        <v>70</v>
      </c>
      <c r="F70" s="447">
        <f>SUM(F58:F69)</f>
        <v>5487.0700000000015</v>
      </c>
      <c r="G70" s="1248"/>
      <c r="H70" s="1248"/>
      <c r="I70" s="170" t="s">
        <v>70</v>
      </c>
      <c r="J70" s="137">
        <f>SUM(J58:J69)</f>
        <v>121</v>
      </c>
    </row>
    <row r="71" spans="1:10" x14ac:dyDescent="0.2">
      <c r="A71" s="171"/>
      <c r="B71" s="1086" t="s">
        <v>88</v>
      </c>
      <c r="C71" s="467"/>
      <c r="D71" s="468"/>
      <c r="E71" s="467"/>
      <c r="F71" s="469"/>
      <c r="G71" s="1249"/>
      <c r="H71" s="1249"/>
      <c r="I71" s="171"/>
      <c r="J71" s="172"/>
    </row>
    <row r="72" spans="1:10" x14ac:dyDescent="0.2">
      <c r="A72" s="171"/>
      <c r="B72" s="1086" t="s">
        <v>89</v>
      </c>
      <c r="C72" s="467">
        <v>88605.5</v>
      </c>
      <c r="D72" s="468">
        <f>C72-C69</f>
        <v>1448.6999999999971</v>
      </c>
      <c r="E72" s="467">
        <v>4645.3599999999997</v>
      </c>
      <c r="F72" s="469">
        <f>E72-E69</f>
        <v>2406.0799999999995</v>
      </c>
      <c r="G72" s="1249"/>
      <c r="H72" s="1249"/>
      <c r="I72" s="171">
        <v>287</v>
      </c>
      <c r="J72" s="172">
        <f>I72-I69</f>
        <v>22</v>
      </c>
    </row>
    <row r="73" spans="1:10" x14ac:dyDescent="0.2">
      <c r="A73" s="171"/>
      <c r="B73" s="1086" t="s">
        <v>90</v>
      </c>
      <c r="C73" s="467">
        <v>89186.5</v>
      </c>
      <c r="D73" s="468">
        <f t="shared" ref="D73:D80" si="12">C73-C72</f>
        <v>581</v>
      </c>
      <c r="E73" s="467">
        <v>5308.73</v>
      </c>
      <c r="F73" s="469">
        <f t="shared" ref="F73:F80" si="13">E73-E72</f>
        <v>663.36999999999989</v>
      </c>
      <c r="G73" s="1249"/>
      <c r="H73" s="1249"/>
      <c r="I73" s="171">
        <v>302</v>
      </c>
      <c r="J73" s="172">
        <f t="shared" ref="J73:J80" si="14">I73-I72</f>
        <v>15</v>
      </c>
    </row>
    <row r="74" spans="1:10" x14ac:dyDescent="0.2">
      <c r="A74" s="171"/>
      <c r="B74" s="1086" t="s">
        <v>91</v>
      </c>
      <c r="C74" s="467">
        <v>89741.1</v>
      </c>
      <c r="D74" s="468">
        <f t="shared" si="12"/>
        <v>554.60000000000582</v>
      </c>
      <c r="E74" s="467">
        <v>5423.2</v>
      </c>
      <c r="F74" s="469">
        <f t="shared" si="13"/>
        <v>114.47000000000025</v>
      </c>
      <c r="G74" s="1249"/>
      <c r="H74" s="1249"/>
      <c r="I74" s="171">
        <v>314</v>
      </c>
      <c r="J74" s="172">
        <f t="shared" si="14"/>
        <v>12</v>
      </c>
    </row>
    <row r="75" spans="1:10" x14ac:dyDescent="0.2">
      <c r="A75" s="171"/>
      <c r="B75" s="1086" t="s">
        <v>92</v>
      </c>
      <c r="C75" s="467">
        <v>90231.3</v>
      </c>
      <c r="D75" s="468">
        <f t="shared" si="12"/>
        <v>490.19999999999709</v>
      </c>
      <c r="E75" s="471">
        <v>5484.43</v>
      </c>
      <c r="F75" s="469">
        <f t="shared" si="13"/>
        <v>61.230000000000473</v>
      </c>
      <c r="G75" s="1249"/>
      <c r="H75" s="1249"/>
      <c r="I75" s="171">
        <v>323</v>
      </c>
      <c r="J75" s="172">
        <f t="shared" si="14"/>
        <v>9</v>
      </c>
    </row>
    <row r="76" spans="1:10" x14ac:dyDescent="0.2">
      <c r="A76" s="171"/>
      <c r="B76" s="1086" t="s">
        <v>93</v>
      </c>
      <c r="C76" s="467">
        <v>90643.5</v>
      </c>
      <c r="D76" s="468">
        <f t="shared" si="12"/>
        <v>412.19999999999709</v>
      </c>
      <c r="E76" s="471">
        <v>5492.48</v>
      </c>
      <c r="F76" s="469">
        <f t="shared" si="13"/>
        <v>8.0499999999992724</v>
      </c>
      <c r="G76" s="1249"/>
      <c r="H76" s="1249"/>
      <c r="I76" s="171">
        <v>335</v>
      </c>
      <c r="J76" s="172">
        <f t="shared" si="14"/>
        <v>12</v>
      </c>
    </row>
    <row r="77" spans="1:10" x14ac:dyDescent="0.2">
      <c r="A77" s="171"/>
      <c r="B77" s="1087" t="s">
        <v>94</v>
      </c>
      <c r="C77" s="467">
        <v>91036.3</v>
      </c>
      <c r="D77" s="468">
        <f t="shared" si="12"/>
        <v>392.80000000000291</v>
      </c>
      <c r="E77" s="471">
        <v>5493.24</v>
      </c>
      <c r="F77" s="469">
        <f t="shared" si="13"/>
        <v>0.76000000000021828</v>
      </c>
      <c r="G77" s="1249"/>
      <c r="H77" s="1249"/>
      <c r="I77" s="171">
        <v>349</v>
      </c>
      <c r="J77" s="172">
        <f t="shared" si="14"/>
        <v>14</v>
      </c>
    </row>
    <row r="78" spans="1:10" x14ac:dyDescent="0.2">
      <c r="A78" s="171"/>
      <c r="B78" s="1087" t="s">
        <v>95</v>
      </c>
      <c r="C78" s="467">
        <v>91499.3</v>
      </c>
      <c r="D78" s="468">
        <f t="shared" si="12"/>
        <v>463</v>
      </c>
      <c r="E78" s="471">
        <v>5502.3</v>
      </c>
      <c r="F78" s="469">
        <f t="shared" si="13"/>
        <v>9.0600000000004002</v>
      </c>
      <c r="G78" s="1249"/>
      <c r="H78" s="1249"/>
      <c r="I78" s="171">
        <v>363</v>
      </c>
      <c r="J78" s="172">
        <f t="shared" si="14"/>
        <v>14</v>
      </c>
    </row>
    <row r="79" spans="1:10" x14ac:dyDescent="0.2">
      <c r="A79" s="171"/>
      <c r="B79" s="1087" t="s">
        <v>96</v>
      </c>
      <c r="C79" s="467">
        <v>91987.4</v>
      </c>
      <c r="D79" s="468">
        <f t="shared" si="12"/>
        <v>488.09999999999127</v>
      </c>
      <c r="E79" s="471">
        <v>5536.15</v>
      </c>
      <c r="F79" s="469">
        <f t="shared" si="13"/>
        <v>33.849999999999454</v>
      </c>
      <c r="G79" s="1249"/>
      <c r="H79" s="1249"/>
      <c r="I79" s="171">
        <v>373</v>
      </c>
      <c r="J79" s="172">
        <f t="shared" si="14"/>
        <v>10</v>
      </c>
    </row>
    <row r="80" spans="1:10" x14ac:dyDescent="0.2">
      <c r="A80" s="171"/>
      <c r="B80" s="1087" t="s">
        <v>97</v>
      </c>
      <c r="C80" s="467">
        <v>92499.4</v>
      </c>
      <c r="D80" s="468">
        <f t="shared" si="12"/>
        <v>512</v>
      </c>
      <c r="E80" s="471">
        <v>5689.89</v>
      </c>
      <c r="F80" s="469">
        <f t="shared" si="13"/>
        <v>153.74000000000069</v>
      </c>
      <c r="G80" s="1249"/>
      <c r="H80" s="1249"/>
      <c r="I80" s="171">
        <v>386</v>
      </c>
      <c r="J80" s="172">
        <f t="shared" si="14"/>
        <v>13</v>
      </c>
    </row>
    <row r="81" spans="1:11" x14ac:dyDescent="0.2">
      <c r="A81" s="171"/>
      <c r="B81" s="1086" t="s">
        <v>98</v>
      </c>
      <c r="C81" s="470"/>
      <c r="D81" s="468"/>
      <c r="E81" s="472"/>
      <c r="F81" s="469"/>
      <c r="G81" s="1249"/>
      <c r="H81" s="1249"/>
      <c r="I81" s="173"/>
      <c r="J81" s="172"/>
    </row>
    <row r="82" spans="1:11" x14ac:dyDescent="0.2">
      <c r="A82" s="171"/>
      <c r="B82" s="1086" t="s">
        <v>99</v>
      </c>
      <c r="C82" s="467">
        <v>94112</v>
      </c>
      <c r="D82" s="468">
        <f>C82-C80</f>
        <v>1612.6000000000058</v>
      </c>
      <c r="E82" s="467">
        <v>7638</v>
      </c>
      <c r="F82" s="469">
        <f>E82-E80</f>
        <v>1948.1099999999997</v>
      </c>
      <c r="G82" s="1249"/>
      <c r="H82" s="1249"/>
      <c r="I82" s="171">
        <v>403</v>
      </c>
      <c r="J82" s="172">
        <f>I82-I80</f>
        <v>17</v>
      </c>
    </row>
    <row r="83" spans="1:11" x14ac:dyDescent="0.2">
      <c r="A83" s="171"/>
      <c r="B83" s="1088">
        <v>2010</v>
      </c>
      <c r="C83" s="194" t="s">
        <v>116</v>
      </c>
      <c r="D83" s="446">
        <f>SUM(D71:D82)</f>
        <v>6955.1999999999971</v>
      </c>
      <c r="E83" s="174" t="s">
        <v>70</v>
      </c>
      <c r="F83" s="447">
        <f>SUM(F71:F82)</f>
        <v>5398.7199999999993</v>
      </c>
      <c r="G83" s="1248"/>
      <c r="H83" s="1248"/>
      <c r="I83" s="170" t="s">
        <v>70</v>
      </c>
      <c r="J83" s="137">
        <f>SUM(J71:J82)</f>
        <v>138</v>
      </c>
    </row>
    <row r="84" spans="1:11" x14ac:dyDescent="0.2">
      <c r="A84" s="171"/>
      <c r="B84" s="1086" t="s">
        <v>88</v>
      </c>
      <c r="C84" s="467">
        <v>95350</v>
      </c>
      <c r="D84" s="468">
        <f>C84-C82</f>
        <v>1238</v>
      </c>
      <c r="E84" s="467">
        <v>8719</v>
      </c>
      <c r="F84" s="469">
        <f>E84-E82</f>
        <v>1081</v>
      </c>
      <c r="G84" s="1249"/>
      <c r="H84" s="1249"/>
      <c r="I84" s="171">
        <v>411</v>
      </c>
      <c r="J84" s="172">
        <f>I84-I82</f>
        <v>8</v>
      </c>
      <c r="K84" s="161" t="s">
        <v>274</v>
      </c>
    </row>
    <row r="85" spans="1:11" x14ac:dyDescent="0.2">
      <c r="A85" s="171"/>
      <c r="B85" s="1086" t="s">
        <v>89</v>
      </c>
      <c r="C85" s="467">
        <v>96075</v>
      </c>
      <c r="D85" s="468">
        <f t="shared" ref="D85:D95" si="15">C85-C84</f>
        <v>725</v>
      </c>
      <c r="E85" s="471">
        <v>9642</v>
      </c>
      <c r="F85" s="469">
        <f t="shared" ref="F85:F95" si="16">E85-E84</f>
        <v>923</v>
      </c>
      <c r="G85" s="1249"/>
      <c r="H85" s="1249"/>
      <c r="I85" s="171">
        <v>415</v>
      </c>
      <c r="J85" s="172">
        <f t="shared" ref="J85:J95" si="17">I85-I84</f>
        <v>4</v>
      </c>
    </row>
    <row r="86" spans="1:11" x14ac:dyDescent="0.2">
      <c r="A86" s="171"/>
      <c r="B86" s="1086" t="s">
        <v>90</v>
      </c>
      <c r="C86" s="467">
        <v>96766</v>
      </c>
      <c r="D86" s="468">
        <f t="shared" si="15"/>
        <v>691</v>
      </c>
      <c r="E86" s="471">
        <v>10394</v>
      </c>
      <c r="F86" s="469">
        <f t="shared" si="16"/>
        <v>752</v>
      </c>
      <c r="G86" s="1249"/>
      <c r="H86" s="1249"/>
      <c r="I86" s="171">
        <v>434</v>
      </c>
      <c r="J86" s="172">
        <f t="shared" si="17"/>
        <v>19</v>
      </c>
    </row>
    <row r="87" spans="1:11" x14ac:dyDescent="0.2">
      <c r="A87" s="171"/>
      <c r="B87" s="1086" t="s">
        <v>91</v>
      </c>
      <c r="C87" s="467">
        <v>97313</v>
      </c>
      <c r="D87" s="468">
        <f t="shared" si="15"/>
        <v>547</v>
      </c>
      <c r="E87" s="471">
        <v>10598</v>
      </c>
      <c r="F87" s="469">
        <f t="shared" si="16"/>
        <v>204</v>
      </c>
      <c r="G87" s="1249"/>
      <c r="H87" s="1249"/>
      <c r="I87" s="171">
        <v>442</v>
      </c>
      <c r="J87" s="172">
        <f t="shared" si="17"/>
        <v>8</v>
      </c>
    </row>
    <row r="88" spans="1:11" x14ac:dyDescent="0.2">
      <c r="A88" s="171"/>
      <c r="B88" s="1086" t="s">
        <v>92</v>
      </c>
      <c r="C88" s="467"/>
      <c r="D88" s="468"/>
      <c r="E88" s="471"/>
      <c r="F88" s="469"/>
      <c r="G88" s="1249"/>
      <c r="H88" s="1249"/>
      <c r="I88" s="171"/>
      <c r="J88" s="172"/>
    </row>
    <row r="89" spans="1:11" x14ac:dyDescent="0.2">
      <c r="A89" s="171"/>
      <c r="B89" s="1086" t="s">
        <v>93</v>
      </c>
      <c r="C89" s="467">
        <v>97853</v>
      </c>
      <c r="D89" s="468">
        <f>C89-C87</f>
        <v>540</v>
      </c>
      <c r="E89" s="471">
        <v>10769</v>
      </c>
      <c r="F89" s="469">
        <f>E89-E87</f>
        <v>171</v>
      </c>
      <c r="G89" s="1249"/>
      <c r="H89" s="1249"/>
      <c r="I89" s="171">
        <v>449</v>
      </c>
      <c r="J89" s="172">
        <f>I89-I87</f>
        <v>7</v>
      </c>
    </row>
    <row r="90" spans="1:11" x14ac:dyDescent="0.2">
      <c r="A90" s="171"/>
      <c r="B90" s="1087" t="s">
        <v>94</v>
      </c>
      <c r="C90" s="467">
        <v>98271</v>
      </c>
      <c r="D90" s="468">
        <f t="shared" si="15"/>
        <v>418</v>
      </c>
      <c r="E90" s="471">
        <v>10779</v>
      </c>
      <c r="F90" s="469">
        <f t="shared" si="16"/>
        <v>10</v>
      </c>
      <c r="G90" s="1249"/>
      <c r="H90" s="1249"/>
      <c r="I90" s="171">
        <v>456</v>
      </c>
      <c r="J90" s="172">
        <f t="shared" si="17"/>
        <v>7</v>
      </c>
    </row>
    <row r="91" spans="1:11" x14ac:dyDescent="0.2">
      <c r="A91" s="171"/>
      <c r="B91" s="1087" t="s">
        <v>95</v>
      </c>
      <c r="C91" s="470">
        <v>98711</v>
      </c>
      <c r="D91" s="468">
        <f t="shared" si="15"/>
        <v>440</v>
      </c>
      <c r="E91" s="472">
        <v>10779</v>
      </c>
      <c r="F91" s="469">
        <f t="shared" si="16"/>
        <v>0</v>
      </c>
      <c r="G91" s="1249"/>
      <c r="H91" s="1249"/>
      <c r="I91" s="173">
        <v>463</v>
      </c>
      <c r="J91" s="172">
        <f t="shared" si="17"/>
        <v>7</v>
      </c>
    </row>
    <row r="92" spans="1:11" x14ac:dyDescent="0.2">
      <c r="A92" s="171"/>
      <c r="B92" s="1087" t="s">
        <v>96</v>
      </c>
      <c r="C92" s="467">
        <v>99362</v>
      </c>
      <c r="D92" s="468">
        <f t="shared" si="15"/>
        <v>651</v>
      </c>
      <c r="E92" s="467">
        <v>10779</v>
      </c>
      <c r="F92" s="469">
        <f t="shared" si="16"/>
        <v>0</v>
      </c>
      <c r="G92" s="1249"/>
      <c r="H92" s="1249"/>
      <c r="I92" s="171">
        <v>471</v>
      </c>
      <c r="J92" s="172">
        <f t="shared" si="17"/>
        <v>8</v>
      </c>
    </row>
    <row r="93" spans="1:11" x14ac:dyDescent="0.2">
      <c r="A93" s="171"/>
      <c r="B93" s="1087" t="s">
        <v>97</v>
      </c>
      <c r="C93" s="467">
        <v>100307</v>
      </c>
      <c r="D93" s="468">
        <f t="shared" si="15"/>
        <v>945</v>
      </c>
      <c r="E93" s="467">
        <v>11015</v>
      </c>
      <c r="F93" s="469">
        <f t="shared" si="16"/>
        <v>236</v>
      </c>
      <c r="G93" s="1249"/>
      <c r="H93" s="1249"/>
      <c r="I93" s="171">
        <v>485</v>
      </c>
      <c r="J93" s="172">
        <f t="shared" si="17"/>
        <v>14</v>
      </c>
    </row>
    <row r="94" spans="1:11" x14ac:dyDescent="0.2">
      <c r="A94" s="171"/>
      <c r="B94" s="1086" t="s">
        <v>98</v>
      </c>
      <c r="C94" s="467">
        <v>100994</v>
      </c>
      <c r="D94" s="468">
        <f t="shared" si="15"/>
        <v>687</v>
      </c>
      <c r="E94" s="467">
        <v>11844</v>
      </c>
      <c r="F94" s="469">
        <f t="shared" si="16"/>
        <v>829</v>
      </c>
      <c r="G94" s="1249"/>
      <c r="H94" s="1249"/>
      <c r="I94" s="171">
        <v>495</v>
      </c>
      <c r="J94" s="172">
        <f t="shared" si="17"/>
        <v>10</v>
      </c>
    </row>
    <row r="95" spans="1:11" x14ac:dyDescent="0.2">
      <c r="A95" s="171"/>
      <c r="B95" s="1086" t="s">
        <v>99</v>
      </c>
      <c r="C95" s="467">
        <v>101772</v>
      </c>
      <c r="D95" s="468">
        <f t="shared" si="15"/>
        <v>778</v>
      </c>
      <c r="E95" s="467">
        <v>12870</v>
      </c>
      <c r="F95" s="469">
        <f t="shared" si="16"/>
        <v>1026</v>
      </c>
      <c r="G95" s="1249"/>
      <c r="H95" s="1249"/>
      <c r="I95" s="171">
        <v>506</v>
      </c>
      <c r="J95" s="172">
        <f t="shared" si="17"/>
        <v>11</v>
      </c>
    </row>
    <row r="96" spans="1:11" x14ac:dyDescent="0.2">
      <c r="A96" s="171"/>
      <c r="B96" s="1088">
        <v>2011</v>
      </c>
      <c r="C96" s="194" t="s">
        <v>116</v>
      </c>
      <c r="D96" s="446">
        <f>SUM(D84:D95)</f>
        <v>7660</v>
      </c>
      <c r="E96" s="174" t="s">
        <v>70</v>
      </c>
      <c r="F96" s="447">
        <f>SUM(F84:F95)</f>
        <v>5232</v>
      </c>
      <c r="G96" s="1248"/>
      <c r="H96" s="1248"/>
      <c r="I96" s="170" t="s">
        <v>70</v>
      </c>
      <c r="J96" s="137">
        <f>SUM(J84:J95)</f>
        <v>103</v>
      </c>
    </row>
    <row r="97" spans="1:12" x14ac:dyDescent="0.2">
      <c r="A97" s="171"/>
      <c r="B97" s="1086" t="s">
        <v>88</v>
      </c>
      <c r="C97" s="467"/>
      <c r="D97" s="468"/>
      <c r="E97" s="467"/>
      <c r="F97" s="469"/>
      <c r="G97" s="1249"/>
      <c r="H97" s="1249"/>
      <c r="I97" s="171"/>
      <c r="J97" s="172"/>
    </row>
    <row r="98" spans="1:12" x14ac:dyDescent="0.2">
      <c r="A98" s="171"/>
      <c r="B98" s="1086" t="s">
        <v>89</v>
      </c>
      <c r="C98" s="467">
        <v>103307.6</v>
      </c>
      <c r="D98" s="468">
        <f>C98-C95</f>
        <v>1535.6000000000058</v>
      </c>
      <c r="E98" s="471">
        <v>15209.72</v>
      </c>
      <c r="F98" s="469">
        <f>E98-E95</f>
        <v>2339.7199999999993</v>
      </c>
      <c r="G98" s="1249"/>
      <c r="H98" s="1249"/>
      <c r="I98" s="171">
        <v>520</v>
      </c>
      <c r="J98" s="172">
        <f>I98-I95</f>
        <v>14</v>
      </c>
    </row>
    <row r="99" spans="1:12" x14ac:dyDescent="0.2">
      <c r="A99" s="171"/>
      <c r="B99" s="1086" t="s">
        <v>90</v>
      </c>
      <c r="C99" s="467"/>
      <c r="D99" s="468"/>
      <c r="E99" s="471"/>
      <c r="F99" s="469"/>
      <c r="G99" s="1249"/>
      <c r="H99" s="1249"/>
      <c r="I99" s="171"/>
      <c r="J99" s="172"/>
    </row>
    <row r="100" spans="1:12" x14ac:dyDescent="0.2">
      <c r="A100" s="171"/>
      <c r="B100" s="1086" t="s">
        <v>91</v>
      </c>
      <c r="C100" s="467">
        <v>105268.8</v>
      </c>
      <c r="D100" s="468">
        <f>C100-C98</f>
        <v>1961.1999999999971</v>
      </c>
      <c r="E100" s="471">
        <v>16298.460999999999</v>
      </c>
      <c r="F100" s="469">
        <f>E100-E98</f>
        <v>1088.741</v>
      </c>
      <c r="G100" s="1249"/>
      <c r="H100" s="1249"/>
      <c r="I100" s="171">
        <v>536</v>
      </c>
      <c r="J100" s="172">
        <f>I100-I98</f>
        <v>16</v>
      </c>
    </row>
    <row r="101" spans="1:12" x14ac:dyDescent="0.2">
      <c r="A101" s="171"/>
      <c r="B101" s="1086" t="s">
        <v>92</v>
      </c>
      <c r="C101" s="467">
        <v>105897.1</v>
      </c>
      <c r="D101" s="468">
        <f t="shared" ref="D101:D108" si="18">C101-C100</f>
        <v>628.30000000000291</v>
      </c>
      <c r="E101" s="471">
        <v>16445.177</v>
      </c>
      <c r="F101" s="469">
        <f t="shared" ref="F101:F108" si="19">E101-E100</f>
        <v>146.71600000000035</v>
      </c>
      <c r="G101" s="1249"/>
      <c r="H101" s="1249"/>
      <c r="I101" s="171">
        <v>577</v>
      </c>
      <c r="J101" s="172">
        <f t="shared" ref="J101:J108" si="20">I101-I100</f>
        <v>41</v>
      </c>
    </row>
    <row r="102" spans="1:12" x14ac:dyDescent="0.2">
      <c r="A102" s="171"/>
      <c r="B102" s="1086" t="s">
        <v>93</v>
      </c>
      <c r="C102" s="467">
        <v>106445.7</v>
      </c>
      <c r="D102" s="468">
        <f t="shared" si="18"/>
        <v>548.59999999999127</v>
      </c>
      <c r="E102" s="471">
        <v>16507.663</v>
      </c>
      <c r="F102" s="469">
        <f t="shared" si="19"/>
        <v>62.486000000000786</v>
      </c>
      <c r="G102" s="1249"/>
      <c r="H102" s="1249"/>
      <c r="I102" s="171">
        <v>585</v>
      </c>
      <c r="J102" s="172">
        <f t="shared" si="20"/>
        <v>8</v>
      </c>
    </row>
    <row r="103" spans="1:12" x14ac:dyDescent="0.2">
      <c r="A103" s="171"/>
      <c r="B103" s="1087" t="s">
        <v>94</v>
      </c>
      <c r="C103" s="467">
        <v>106857.3</v>
      </c>
      <c r="D103" s="468">
        <f t="shared" si="18"/>
        <v>411.60000000000582</v>
      </c>
      <c r="E103" s="471">
        <v>16507.663</v>
      </c>
      <c r="F103" s="469">
        <f t="shared" si="19"/>
        <v>0</v>
      </c>
      <c r="G103" s="1249"/>
      <c r="H103" s="1249"/>
      <c r="I103" s="171">
        <v>590</v>
      </c>
      <c r="J103" s="172">
        <f t="shared" si="20"/>
        <v>5</v>
      </c>
      <c r="K103" s="824"/>
      <c r="L103" s="1237"/>
    </row>
    <row r="104" spans="1:12" x14ac:dyDescent="0.2">
      <c r="A104" s="171"/>
      <c r="B104" s="1087" t="s">
        <v>95</v>
      </c>
      <c r="C104" s="470"/>
      <c r="D104" s="468"/>
      <c r="E104" s="472"/>
      <c r="F104" s="469"/>
      <c r="G104" s="1249"/>
      <c r="H104" s="1249"/>
      <c r="I104" s="173"/>
      <c r="J104" s="172"/>
    </row>
    <row r="105" spans="1:12" x14ac:dyDescent="0.2">
      <c r="A105" s="171"/>
      <c r="B105" s="1087" t="s">
        <v>96</v>
      </c>
      <c r="C105" s="467">
        <v>107763.7</v>
      </c>
      <c r="D105" s="468">
        <f>C105-C103</f>
        <v>906.39999999999418</v>
      </c>
      <c r="E105" s="467">
        <v>16549.472000000002</v>
      </c>
      <c r="F105" s="469">
        <f>E105-E103</f>
        <v>41.809000000001106</v>
      </c>
      <c r="G105" s="1249"/>
      <c r="H105" s="1249"/>
      <c r="I105" s="171">
        <v>613</v>
      </c>
      <c r="J105" s="172">
        <f>I105-I103</f>
        <v>23</v>
      </c>
    </row>
    <row r="106" spans="1:12" x14ac:dyDescent="0.2">
      <c r="A106" s="171"/>
      <c r="B106" s="1087" t="s">
        <v>97</v>
      </c>
      <c r="C106" s="467">
        <v>108407</v>
      </c>
      <c r="D106" s="468">
        <f t="shared" si="18"/>
        <v>643.30000000000291</v>
      </c>
      <c r="E106" s="467">
        <v>17020.316999999999</v>
      </c>
      <c r="F106" s="469">
        <f t="shared" si="19"/>
        <v>470.84499999999753</v>
      </c>
      <c r="G106" s="1249"/>
      <c r="H106" s="1249"/>
      <c r="I106" s="171">
        <v>624</v>
      </c>
      <c r="J106" s="172">
        <f t="shared" si="20"/>
        <v>11</v>
      </c>
      <c r="K106" s="824"/>
    </row>
    <row r="107" spans="1:12" x14ac:dyDescent="0.2">
      <c r="A107" s="171"/>
      <c r="B107" s="1086" t="s">
        <v>98</v>
      </c>
      <c r="C107" s="467">
        <v>109105.2</v>
      </c>
      <c r="D107" s="468">
        <f t="shared" si="18"/>
        <v>698.19999999999709</v>
      </c>
      <c r="E107" s="467">
        <v>17731.055</v>
      </c>
      <c r="F107" s="469">
        <f t="shared" si="19"/>
        <v>710.73800000000119</v>
      </c>
      <c r="G107" s="1249"/>
      <c r="H107" s="1249"/>
      <c r="I107" s="171">
        <v>633</v>
      </c>
      <c r="J107" s="172">
        <f t="shared" si="20"/>
        <v>9</v>
      </c>
    </row>
    <row r="108" spans="1:12" x14ac:dyDescent="0.2">
      <c r="A108" s="171"/>
      <c r="B108" s="1086" t="s">
        <v>99</v>
      </c>
      <c r="C108" s="467">
        <v>109826.3</v>
      </c>
      <c r="D108" s="468">
        <f t="shared" si="18"/>
        <v>721.10000000000582</v>
      </c>
      <c r="E108" s="467">
        <v>18825.84</v>
      </c>
      <c r="F108" s="469">
        <f t="shared" si="19"/>
        <v>1094.7849999999999</v>
      </c>
      <c r="G108" s="1249"/>
      <c r="H108" s="1249"/>
      <c r="I108" s="171">
        <v>639</v>
      </c>
      <c r="J108" s="172">
        <f t="shared" si="20"/>
        <v>6</v>
      </c>
    </row>
    <row r="109" spans="1:12" x14ac:dyDescent="0.2">
      <c r="A109" s="171"/>
      <c r="B109" s="1088">
        <v>2012</v>
      </c>
      <c r="C109" s="194" t="s">
        <v>116</v>
      </c>
      <c r="D109" s="446">
        <f>C108-C95</f>
        <v>8054.3000000000029</v>
      </c>
      <c r="E109" s="174" t="s">
        <v>70</v>
      </c>
      <c r="F109" s="447">
        <f>E108-E95</f>
        <v>5955.84</v>
      </c>
      <c r="G109" s="1248"/>
      <c r="H109" s="1248"/>
      <c r="I109" s="170" t="s">
        <v>70</v>
      </c>
      <c r="J109" s="137">
        <f>I108-I95</f>
        <v>133</v>
      </c>
    </row>
    <row r="110" spans="1:12" x14ac:dyDescent="0.2">
      <c r="A110" s="171"/>
      <c r="B110" s="1086" t="s">
        <v>88</v>
      </c>
      <c r="C110" s="467">
        <v>110730</v>
      </c>
      <c r="D110" s="468">
        <f>C110-C108</f>
        <v>903.69999999999709</v>
      </c>
      <c r="E110" s="467">
        <v>20055</v>
      </c>
      <c r="F110" s="469">
        <f>E110-E108</f>
        <v>1229.1599999999999</v>
      </c>
      <c r="G110" s="1249"/>
      <c r="H110" s="1249"/>
      <c r="I110" s="171">
        <v>2</v>
      </c>
      <c r="J110" s="172">
        <v>2</v>
      </c>
    </row>
    <row r="111" spans="1:12" x14ac:dyDescent="0.2">
      <c r="A111" s="171"/>
      <c r="B111" s="1086" t="s">
        <v>89</v>
      </c>
      <c r="C111" s="467">
        <v>111394</v>
      </c>
      <c r="D111" s="468">
        <f t="shared" ref="D111:D121" si="21">C111-C110</f>
        <v>664</v>
      </c>
      <c r="E111" s="471">
        <v>21159</v>
      </c>
      <c r="F111" s="469">
        <f t="shared" ref="F111:F121" si="22">E111-E110</f>
        <v>1104</v>
      </c>
      <c r="G111" s="1249"/>
      <c r="H111" s="1249"/>
      <c r="I111" s="171">
        <v>7</v>
      </c>
      <c r="J111" s="172">
        <f t="shared" ref="J111:J121" si="23">I111-I110</f>
        <v>5</v>
      </c>
    </row>
    <row r="112" spans="1:12" x14ac:dyDescent="0.2">
      <c r="A112" s="171"/>
      <c r="B112" s="1086" t="s">
        <v>90</v>
      </c>
      <c r="C112" s="467">
        <v>112054</v>
      </c>
      <c r="D112" s="468">
        <f t="shared" si="21"/>
        <v>660</v>
      </c>
      <c r="E112" s="471">
        <v>22153</v>
      </c>
      <c r="F112" s="469">
        <f t="shared" si="22"/>
        <v>994</v>
      </c>
      <c r="G112" s="1249"/>
      <c r="H112" s="1249"/>
      <c r="I112" s="171">
        <v>24</v>
      </c>
      <c r="J112" s="172">
        <f t="shared" si="23"/>
        <v>17</v>
      </c>
    </row>
    <row r="113" spans="1:12" x14ac:dyDescent="0.2">
      <c r="A113" s="171"/>
      <c r="B113" s="1086" t="s">
        <v>91</v>
      </c>
      <c r="C113" s="467">
        <v>112684</v>
      </c>
      <c r="D113" s="468">
        <f t="shared" si="21"/>
        <v>630</v>
      </c>
      <c r="E113" s="471">
        <v>22599</v>
      </c>
      <c r="F113" s="469">
        <f t="shared" si="22"/>
        <v>446</v>
      </c>
      <c r="G113" s="1249"/>
      <c r="H113" s="1249"/>
      <c r="I113" s="171">
        <v>35</v>
      </c>
      <c r="J113" s="172">
        <f t="shared" si="23"/>
        <v>11</v>
      </c>
    </row>
    <row r="114" spans="1:12" x14ac:dyDescent="0.2">
      <c r="A114" s="171"/>
      <c r="B114" s="1086" t="s">
        <v>92</v>
      </c>
      <c r="C114" s="467">
        <v>113266</v>
      </c>
      <c r="D114" s="468">
        <f t="shared" si="21"/>
        <v>582</v>
      </c>
      <c r="E114" s="471">
        <v>22781</v>
      </c>
      <c r="F114" s="469">
        <f t="shared" si="22"/>
        <v>182</v>
      </c>
      <c r="G114" s="1249"/>
      <c r="H114" s="1249"/>
      <c r="I114" s="171">
        <v>44</v>
      </c>
      <c r="J114" s="172">
        <f t="shared" si="23"/>
        <v>9</v>
      </c>
    </row>
    <row r="115" spans="1:12" x14ac:dyDescent="0.2">
      <c r="A115" s="171"/>
      <c r="B115" s="1086" t="s">
        <v>93</v>
      </c>
      <c r="C115" s="467">
        <v>114099</v>
      </c>
      <c r="D115" s="468">
        <f t="shared" si="21"/>
        <v>833</v>
      </c>
      <c r="E115" s="471">
        <v>22809</v>
      </c>
      <c r="F115" s="469">
        <f t="shared" si="22"/>
        <v>28</v>
      </c>
      <c r="G115" s="1249"/>
      <c r="H115" s="1249"/>
      <c r="I115" s="171">
        <v>55</v>
      </c>
      <c r="J115" s="172">
        <f t="shared" si="23"/>
        <v>11</v>
      </c>
      <c r="K115" s="824"/>
      <c r="L115" s="1237"/>
    </row>
    <row r="116" spans="1:12" x14ac:dyDescent="0.2">
      <c r="A116" s="171"/>
      <c r="B116" s="1087" t="s">
        <v>94</v>
      </c>
      <c r="C116" s="467"/>
      <c r="D116" s="468"/>
      <c r="E116" s="471"/>
      <c r="F116" s="469"/>
      <c r="G116" s="1249"/>
      <c r="H116" s="1249"/>
      <c r="I116" s="171"/>
      <c r="J116" s="172"/>
    </row>
    <row r="117" spans="1:12" x14ac:dyDescent="0.2">
      <c r="A117" s="171"/>
      <c r="B117" s="1087" t="s">
        <v>95</v>
      </c>
      <c r="C117" s="470">
        <v>115034</v>
      </c>
      <c r="D117" s="468">
        <f>C117-C115</f>
        <v>935</v>
      </c>
      <c r="E117" s="472">
        <v>22813</v>
      </c>
      <c r="F117" s="469">
        <f>E117-E115</f>
        <v>4</v>
      </c>
      <c r="G117" s="1249"/>
      <c r="H117" s="1249"/>
      <c r="I117" s="173">
        <v>73</v>
      </c>
      <c r="J117" s="172">
        <f>I117-I115</f>
        <v>18</v>
      </c>
    </row>
    <row r="118" spans="1:12" x14ac:dyDescent="0.2">
      <c r="A118" s="171"/>
      <c r="B118" s="1087" t="s">
        <v>96</v>
      </c>
      <c r="C118" s="467">
        <v>115614</v>
      </c>
      <c r="D118" s="468">
        <f t="shared" si="21"/>
        <v>580</v>
      </c>
      <c r="E118" s="467">
        <v>22888</v>
      </c>
      <c r="F118" s="469">
        <f t="shared" si="22"/>
        <v>75</v>
      </c>
      <c r="G118" s="1249"/>
      <c r="H118" s="1249"/>
      <c r="I118" s="171">
        <v>80</v>
      </c>
      <c r="J118" s="172">
        <f t="shared" si="23"/>
        <v>7</v>
      </c>
    </row>
    <row r="119" spans="1:12" x14ac:dyDescent="0.2">
      <c r="A119" s="171"/>
      <c r="B119" s="1087" t="s">
        <v>97</v>
      </c>
      <c r="C119" s="467">
        <v>116392</v>
      </c>
      <c r="D119" s="468">
        <f t="shared" si="21"/>
        <v>778</v>
      </c>
      <c r="E119" s="467">
        <v>23205</v>
      </c>
      <c r="F119" s="469">
        <f t="shared" si="22"/>
        <v>317</v>
      </c>
      <c r="G119" s="1249"/>
      <c r="H119" s="1249"/>
      <c r="I119" s="171">
        <v>99</v>
      </c>
      <c r="J119" s="172">
        <f t="shared" si="23"/>
        <v>19</v>
      </c>
      <c r="K119" s="824"/>
    </row>
    <row r="120" spans="1:12" x14ac:dyDescent="0.2">
      <c r="A120" s="171"/>
      <c r="B120" s="1086" t="s">
        <v>98</v>
      </c>
      <c r="C120" s="467">
        <v>117134</v>
      </c>
      <c r="D120" s="468">
        <f t="shared" si="21"/>
        <v>742</v>
      </c>
      <c r="E120" s="467">
        <v>23929</v>
      </c>
      <c r="F120" s="469">
        <f t="shared" si="22"/>
        <v>724</v>
      </c>
      <c r="G120" s="1249"/>
      <c r="H120" s="1249"/>
      <c r="I120" s="171">
        <v>113</v>
      </c>
      <c r="J120" s="172">
        <f t="shared" si="23"/>
        <v>14</v>
      </c>
    </row>
    <row r="121" spans="1:12" x14ac:dyDescent="0.2">
      <c r="A121" s="171"/>
      <c r="B121" s="1086" t="s">
        <v>99</v>
      </c>
      <c r="C121" s="467">
        <v>117887</v>
      </c>
      <c r="D121" s="468">
        <f t="shared" si="21"/>
        <v>753</v>
      </c>
      <c r="E121" s="467">
        <v>25040</v>
      </c>
      <c r="F121" s="469">
        <f t="shared" si="22"/>
        <v>1111</v>
      </c>
      <c r="G121" s="1249"/>
      <c r="H121" s="1249"/>
      <c r="I121" s="171">
        <v>119</v>
      </c>
      <c r="J121" s="172">
        <f t="shared" si="23"/>
        <v>6</v>
      </c>
    </row>
    <row r="122" spans="1:12" x14ac:dyDescent="0.2">
      <c r="A122" s="1088"/>
      <c r="B122" s="1088">
        <v>2013</v>
      </c>
      <c r="C122" s="194" t="s">
        <v>116</v>
      </c>
      <c r="D122" s="446">
        <f>SUM(D110:D121)</f>
        <v>8060.6999999999971</v>
      </c>
      <c r="E122" s="174" t="s">
        <v>70</v>
      </c>
      <c r="F122" s="447">
        <f>SUM(F110:F121)</f>
        <v>6214.16</v>
      </c>
      <c r="G122" s="1248"/>
      <c r="H122" s="1248"/>
      <c r="I122" s="170" t="s">
        <v>70</v>
      </c>
      <c r="J122" s="137">
        <v>127</v>
      </c>
    </row>
    <row r="123" spans="1:12" x14ac:dyDescent="0.2">
      <c r="A123" s="171"/>
      <c r="B123" s="1086" t="s">
        <v>88</v>
      </c>
      <c r="C123" s="467"/>
      <c r="D123" s="468"/>
      <c r="E123" s="467"/>
      <c r="F123" s="469"/>
      <c r="G123" s="1249"/>
      <c r="H123" s="1249"/>
      <c r="I123" s="171"/>
      <c r="J123" s="172"/>
    </row>
    <row r="124" spans="1:12" x14ac:dyDescent="0.2">
      <c r="A124" s="171"/>
      <c r="B124" s="1086" t="s">
        <v>89</v>
      </c>
      <c r="C124" s="467">
        <v>119603</v>
      </c>
      <c r="D124" s="468">
        <f>C124-C121</f>
        <v>1716</v>
      </c>
      <c r="E124" s="471">
        <v>26964</v>
      </c>
      <c r="F124" s="469">
        <f>E124-E121</f>
        <v>1924</v>
      </c>
      <c r="G124" s="1249"/>
      <c r="H124" s="1249"/>
      <c r="I124" s="171">
        <v>132</v>
      </c>
      <c r="J124" s="172">
        <f>I124-I121</f>
        <v>13</v>
      </c>
    </row>
    <row r="125" spans="1:12" x14ac:dyDescent="0.2">
      <c r="A125" s="171"/>
      <c r="B125" s="1086" t="s">
        <v>90</v>
      </c>
      <c r="C125" s="467">
        <v>120274</v>
      </c>
      <c r="D125" s="468">
        <f t="shared" ref="D125" si="24">C125-C124</f>
        <v>671</v>
      </c>
      <c r="E125" s="471">
        <v>27336</v>
      </c>
      <c r="F125" s="469">
        <f t="shared" ref="F125" si="25">E125-E124</f>
        <v>372</v>
      </c>
      <c r="G125" s="1249"/>
      <c r="H125" s="1249"/>
      <c r="I125" s="171">
        <v>143</v>
      </c>
      <c r="J125" s="172">
        <f t="shared" ref="J125" si="26">I125-I124</f>
        <v>11</v>
      </c>
    </row>
    <row r="126" spans="1:12" x14ac:dyDescent="0.2">
      <c r="A126" s="171"/>
      <c r="B126" s="1086" t="s">
        <v>91</v>
      </c>
      <c r="C126" s="467"/>
      <c r="D126" s="468"/>
      <c r="E126" s="471"/>
      <c r="F126" s="469"/>
      <c r="G126" s="1249"/>
      <c r="H126" s="1249"/>
      <c r="I126" s="171"/>
      <c r="J126" s="172"/>
    </row>
    <row r="127" spans="1:12" x14ac:dyDescent="0.2">
      <c r="A127" s="1090">
        <v>41792</v>
      </c>
      <c r="B127" s="1086" t="s">
        <v>92</v>
      </c>
      <c r="C127" s="467">
        <v>121689</v>
      </c>
      <c r="D127" s="468">
        <f>C127-C125</f>
        <v>1415</v>
      </c>
      <c r="E127" s="471">
        <v>27595</v>
      </c>
      <c r="F127" s="469">
        <f>E127-E125</f>
        <v>259</v>
      </c>
      <c r="G127" s="1249"/>
      <c r="H127" s="1249"/>
      <c r="I127" s="171">
        <v>164</v>
      </c>
      <c r="J127" s="172">
        <f>I127-I125</f>
        <v>21</v>
      </c>
    </row>
    <row r="128" spans="1:12" x14ac:dyDescent="0.2">
      <c r="A128" s="171"/>
      <c r="B128" s="1086" t="s">
        <v>93</v>
      </c>
      <c r="C128" s="467"/>
      <c r="D128" s="468"/>
      <c r="E128" s="471"/>
      <c r="F128" s="469"/>
      <c r="G128" s="1249"/>
      <c r="H128" s="1249"/>
      <c r="I128" s="171"/>
      <c r="J128" s="172"/>
    </row>
    <row r="129" spans="1:11" x14ac:dyDescent="0.2">
      <c r="A129" s="171"/>
      <c r="B129" s="1087" t="s">
        <v>94</v>
      </c>
      <c r="C129" s="467"/>
      <c r="D129" s="468">
        <f t="shared" ref="D129:D130" si="27">C129-C128</f>
        <v>0</v>
      </c>
      <c r="E129" s="471"/>
      <c r="F129" s="469">
        <f t="shared" ref="F129:F130" si="28">E129-E128</f>
        <v>0</v>
      </c>
      <c r="G129" s="1249"/>
      <c r="H129" s="1249"/>
      <c r="I129" s="171"/>
      <c r="J129" s="172">
        <f t="shared" ref="J129:J130" si="29">I129-I128</f>
        <v>0</v>
      </c>
    </row>
    <row r="130" spans="1:11" x14ac:dyDescent="0.2">
      <c r="A130" s="1090"/>
      <c r="B130" s="1087" t="s">
        <v>95</v>
      </c>
      <c r="C130" s="470"/>
      <c r="D130" s="468">
        <f t="shared" si="27"/>
        <v>0</v>
      </c>
      <c r="E130" s="471"/>
      <c r="F130" s="469">
        <f t="shared" si="28"/>
        <v>0</v>
      </c>
      <c r="G130" s="1249"/>
      <c r="H130" s="1249"/>
      <c r="I130" s="171"/>
      <c r="J130" s="172">
        <f t="shared" si="29"/>
        <v>0</v>
      </c>
    </row>
    <row r="131" spans="1:11" x14ac:dyDescent="0.2">
      <c r="A131" s="1090">
        <v>41913</v>
      </c>
      <c r="B131" s="1087" t="s">
        <v>96</v>
      </c>
      <c r="C131" s="467">
        <v>123757</v>
      </c>
      <c r="D131" s="468"/>
      <c r="E131" s="467">
        <v>27623</v>
      </c>
      <c r="F131" s="469"/>
      <c r="G131" s="1249"/>
      <c r="H131" s="1249"/>
      <c r="I131" s="171">
        <v>205</v>
      </c>
      <c r="J131" s="172"/>
      <c r="K131" s="743"/>
    </row>
    <row r="132" spans="1:11" x14ac:dyDescent="0.2">
      <c r="A132" s="1090">
        <v>41946</v>
      </c>
      <c r="B132" s="1087" t="s">
        <v>97</v>
      </c>
      <c r="C132" s="467">
        <v>124466</v>
      </c>
      <c r="D132" s="468"/>
      <c r="E132" s="467">
        <v>27793</v>
      </c>
      <c r="F132" s="469"/>
      <c r="G132" s="1249"/>
      <c r="H132" s="1249"/>
      <c r="I132" s="171">
        <v>223</v>
      </c>
      <c r="J132" s="172"/>
    </row>
    <row r="133" spans="1:11" x14ac:dyDescent="0.2">
      <c r="A133" s="1090">
        <v>41974</v>
      </c>
      <c r="B133" s="1086" t="s">
        <v>98</v>
      </c>
      <c r="C133" s="467">
        <v>125188</v>
      </c>
      <c r="D133" s="468"/>
      <c r="E133" s="467">
        <v>28250</v>
      </c>
      <c r="F133" s="469"/>
      <c r="G133" s="1249"/>
      <c r="H133" s="1249"/>
      <c r="I133" s="171">
        <v>233</v>
      </c>
      <c r="J133" s="172"/>
    </row>
    <row r="134" spans="1:11" x14ac:dyDescent="0.2">
      <c r="A134" s="1090">
        <v>42006</v>
      </c>
      <c r="B134" s="1086" t="s">
        <v>99</v>
      </c>
      <c r="C134" s="467">
        <v>126017</v>
      </c>
      <c r="D134" s="468"/>
      <c r="E134" s="467">
        <v>28945</v>
      </c>
      <c r="F134" s="469"/>
      <c r="G134" s="1249"/>
      <c r="H134" s="1249"/>
      <c r="I134" s="171">
        <v>242</v>
      </c>
      <c r="J134" s="172"/>
    </row>
    <row r="135" spans="1:11" x14ac:dyDescent="0.2">
      <c r="A135" s="1088"/>
      <c r="B135" s="1088">
        <v>2014</v>
      </c>
      <c r="C135" s="194" t="s">
        <v>116</v>
      </c>
      <c r="D135" s="446">
        <f>C134-C121</f>
        <v>8130</v>
      </c>
      <c r="E135" s="174" t="s">
        <v>70</v>
      </c>
      <c r="F135" s="447">
        <f>E134-E121</f>
        <v>3905</v>
      </c>
      <c r="G135" s="1248"/>
      <c r="H135" s="1248"/>
      <c r="I135" s="170" t="s">
        <v>70</v>
      </c>
      <c r="J135" s="137">
        <f>I134-I121</f>
        <v>123</v>
      </c>
    </row>
    <row r="136" spans="1:11" x14ac:dyDescent="0.2">
      <c r="A136" s="171"/>
      <c r="B136" s="1086" t="s">
        <v>88</v>
      </c>
      <c r="C136" s="467"/>
      <c r="D136" s="468"/>
      <c r="E136" s="467"/>
      <c r="F136" s="469"/>
      <c r="G136" s="1249"/>
      <c r="H136" s="1249"/>
      <c r="I136" s="171"/>
      <c r="J136" s="172"/>
    </row>
    <row r="137" spans="1:11" x14ac:dyDescent="0.2">
      <c r="A137" s="171"/>
      <c r="B137" s="1086" t="s">
        <v>89</v>
      </c>
      <c r="C137" s="467"/>
      <c r="D137" s="468">
        <f t="shared" ref="D137:D146" si="30">C137-C136</f>
        <v>0</v>
      </c>
      <c r="E137" s="467"/>
      <c r="F137" s="469">
        <f t="shared" ref="F137:F146" si="31">E137-E136</f>
        <v>0</v>
      </c>
      <c r="G137" s="1249"/>
      <c r="H137" s="1249"/>
      <c r="I137" s="171"/>
      <c r="J137" s="172">
        <f t="shared" ref="J137:J146" si="32">I137-I136</f>
        <v>0</v>
      </c>
    </row>
    <row r="138" spans="1:11" x14ac:dyDescent="0.2">
      <c r="A138" s="171"/>
      <c r="B138" s="1086" t="s">
        <v>90</v>
      </c>
      <c r="C138" s="467"/>
      <c r="D138" s="468">
        <f t="shared" si="30"/>
        <v>0</v>
      </c>
      <c r="E138" s="467"/>
      <c r="F138" s="469">
        <f t="shared" si="31"/>
        <v>0</v>
      </c>
      <c r="G138" s="1249"/>
      <c r="H138" s="1249"/>
      <c r="I138" s="171"/>
      <c r="J138" s="172">
        <f t="shared" si="32"/>
        <v>0</v>
      </c>
    </row>
    <row r="139" spans="1:11" x14ac:dyDescent="0.2">
      <c r="A139" s="171"/>
      <c r="B139" s="1086" t="s">
        <v>91</v>
      </c>
      <c r="C139" s="467"/>
      <c r="D139" s="468">
        <f t="shared" si="30"/>
        <v>0</v>
      </c>
      <c r="E139" s="467"/>
      <c r="F139" s="469">
        <f t="shared" si="31"/>
        <v>0</v>
      </c>
      <c r="G139" s="1249"/>
      <c r="H139" s="1249"/>
      <c r="I139" s="171"/>
      <c r="J139" s="172">
        <f t="shared" si="32"/>
        <v>0</v>
      </c>
    </row>
    <row r="140" spans="1:11" x14ac:dyDescent="0.2">
      <c r="A140" s="171"/>
      <c r="B140" s="1086" t="s">
        <v>92</v>
      </c>
      <c r="C140" s="467"/>
      <c r="D140" s="468">
        <f t="shared" si="30"/>
        <v>0</v>
      </c>
      <c r="E140" s="467"/>
      <c r="F140" s="469">
        <f t="shared" si="31"/>
        <v>0</v>
      </c>
      <c r="G140" s="1249"/>
      <c r="H140" s="1249"/>
      <c r="I140" s="171"/>
      <c r="J140" s="172">
        <f t="shared" si="32"/>
        <v>0</v>
      </c>
    </row>
    <row r="141" spans="1:11" x14ac:dyDescent="0.2">
      <c r="A141" s="171"/>
      <c r="B141" s="1086" t="s">
        <v>93</v>
      </c>
      <c r="C141" s="467"/>
      <c r="D141" s="468">
        <f t="shared" si="30"/>
        <v>0</v>
      </c>
      <c r="E141" s="467"/>
      <c r="F141" s="469">
        <f t="shared" si="31"/>
        <v>0</v>
      </c>
      <c r="G141" s="1249"/>
      <c r="H141" s="1249"/>
      <c r="I141" s="171"/>
      <c r="J141" s="172">
        <f t="shared" si="32"/>
        <v>0</v>
      </c>
    </row>
    <row r="142" spans="1:11" x14ac:dyDescent="0.2">
      <c r="A142" s="171"/>
      <c r="B142" s="1087" t="s">
        <v>94</v>
      </c>
      <c r="C142" s="467"/>
      <c r="D142" s="468">
        <f t="shared" si="30"/>
        <v>0</v>
      </c>
      <c r="E142" s="467"/>
      <c r="F142" s="469">
        <f t="shared" si="31"/>
        <v>0</v>
      </c>
      <c r="G142" s="1249"/>
      <c r="H142" s="1249"/>
      <c r="I142" s="171"/>
      <c r="J142" s="172">
        <f t="shared" si="32"/>
        <v>0</v>
      </c>
    </row>
    <row r="143" spans="1:11" x14ac:dyDescent="0.2">
      <c r="A143" s="171"/>
      <c r="B143" s="1087" t="s">
        <v>95</v>
      </c>
      <c r="C143" s="470"/>
      <c r="D143" s="468">
        <f t="shared" si="30"/>
        <v>0</v>
      </c>
      <c r="E143" s="467"/>
      <c r="F143" s="469">
        <f t="shared" si="31"/>
        <v>0</v>
      </c>
      <c r="G143" s="1249"/>
      <c r="H143" s="1249"/>
      <c r="I143" s="171"/>
      <c r="J143" s="172">
        <f t="shared" si="32"/>
        <v>0</v>
      </c>
    </row>
    <row r="144" spans="1:11" x14ac:dyDescent="0.2">
      <c r="A144" s="171"/>
      <c r="B144" s="1087" t="s">
        <v>96</v>
      </c>
      <c r="C144" s="467"/>
      <c r="D144" s="468">
        <f t="shared" si="30"/>
        <v>0</v>
      </c>
      <c r="E144" s="467"/>
      <c r="F144" s="469">
        <f t="shared" si="31"/>
        <v>0</v>
      </c>
      <c r="G144" s="1249"/>
      <c r="H144" s="1249"/>
      <c r="I144" s="171"/>
      <c r="J144" s="172">
        <f t="shared" si="32"/>
        <v>0</v>
      </c>
    </row>
    <row r="145" spans="1:10" x14ac:dyDescent="0.2">
      <c r="A145" s="171"/>
      <c r="B145" s="1087" t="s">
        <v>97</v>
      </c>
      <c r="C145" s="467"/>
      <c r="D145" s="468">
        <f t="shared" si="30"/>
        <v>0</v>
      </c>
      <c r="E145" s="467"/>
      <c r="F145" s="469">
        <f t="shared" si="31"/>
        <v>0</v>
      </c>
      <c r="G145" s="1249"/>
      <c r="H145" s="1249"/>
      <c r="I145" s="171"/>
      <c r="J145" s="172">
        <f t="shared" si="32"/>
        <v>0</v>
      </c>
    </row>
    <row r="146" spans="1:10" x14ac:dyDescent="0.2">
      <c r="A146" s="171"/>
      <c r="B146" s="1086" t="s">
        <v>98</v>
      </c>
      <c r="C146" s="467"/>
      <c r="D146" s="468">
        <f t="shared" si="30"/>
        <v>0</v>
      </c>
      <c r="E146" s="467"/>
      <c r="F146" s="469">
        <f t="shared" si="31"/>
        <v>0</v>
      </c>
      <c r="G146" s="1249"/>
      <c r="H146" s="1249"/>
      <c r="I146" s="171"/>
      <c r="J146" s="172">
        <f t="shared" si="32"/>
        <v>0</v>
      </c>
    </row>
    <row r="147" spans="1:10" x14ac:dyDescent="0.2">
      <c r="A147" s="1090">
        <v>42370</v>
      </c>
      <c r="B147" s="1086" t="s">
        <v>99</v>
      </c>
      <c r="C147" s="467">
        <v>133831</v>
      </c>
      <c r="D147" s="468">
        <f>C147-C134</f>
        <v>7814</v>
      </c>
      <c r="E147" s="467">
        <v>33788</v>
      </c>
      <c r="F147" s="469">
        <f>E147-E134</f>
        <v>4843</v>
      </c>
      <c r="G147" s="1249"/>
      <c r="H147" s="1249"/>
      <c r="I147" s="171">
        <v>347</v>
      </c>
      <c r="J147" s="172">
        <f>I147-I134</f>
        <v>105</v>
      </c>
    </row>
    <row r="148" spans="1:10" x14ac:dyDescent="0.2">
      <c r="A148" s="1088"/>
      <c r="B148" s="1088">
        <v>2015</v>
      </c>
      <c r="C148" s="194" t="s">
        <v>116</v>
      </c>
      <c r="D148" s="446">
        <f>SUM(D136:D147)</f>
        <v>7814</v>
      </c>
      <c r="E148" s="174" t="s">
        <v>70</v>
      </c>
      <c r="F148" s="447">
        <f>SUM(F136:F147)</f>
        <v>4843</v>
      </c>
      <c r="G148" s="1248"/>
      <c r="H148" s="1248"/>
      <c r="I148" s="170" t="s">
        <v>70</v>
      </c>
      <c r="J148" s="137">
        <f>SUM(J136:J147)</f>
        <v>105</v>
      </c>
    </row>
    <row r="149" spans="1:10" x14ac:dyDescent="0.2">
      <c r="A149" s="171"/>
      <c r="B149" s="1086" t="s">
        <v>88</v>
      </c>
      <c r="C149" s="467"/>
      <c r="D149" s="468">
        <f>C149-C147</f>
        <v>-133831</v>
      </c>
      <c r="E149" s="467"/>
      <c r="F149" s="469">
        <f>E149-E147</f>
        <v>-33788</v>
      </c>
      <c r="G149" s="1249"/>
      <c r="H149" s="1249"/>
      <c r="I149" s="171"/>
      <c r="J149" s="172">
        <f>I149-I147</f>
        <v>-347</v>
      </c>
    </row>
    <row r="150" spans="1:10" x14ac:dyDescent="0.2">
      <c r="A150" s="171"/>
      <c r="B150" s="1086" t="s">
        <v>89</v>
      </c>
      <c r="C150" s="467"/>
      <c r="D150" s="468">
        <f t="shared" ref="D150:D160" si="33">C150-C149</f>
        <v>0</v>
      </c>
      <c r="E150" s="467"/>
      <c r="F150" s="469">
        <f t="shared" ref="F150:F160" si="34">E150-E149</f>
        <v>0</v>
      </c>
      <c r="G150" s="1249"/>
      <c r="H150" s="1249"/>
      <c r="I150" s="171"/>
      <c r="J150" s="172">
        <f t="shared" ref="J150:J160" si="35">I150-I149</f>
        <v>0</v>
      </c>
    </row>
    <row r="151" spans="1:10" x14ac:dyDescent="0.2">
      <c r="A151" s="171"/>
      <c r="B151" s="1086" t="s">
        <v>90</v>
      </c>
      <c r="C151" s="467"/>
      <c r="D151" s="468">
        <f t="shared" si="33"/>
        <v>0</v>
      </c>
      <c r="E151" s="467"/>
      <c r="F151" s="469">
        <f t="shared" si="34"/>
        <v>0</v>
      </c>
      <c r="G151" s="1249"/>
      <c r="H151" s="1249"/>
      <c r="I151" s="171"/>
      <c r="J151" s="172">
        <f t="shared" si="35"/>
        <v>0</v>
      </c>
    </row>
    <row r="152" spans="1:10" x14ac:dyDescent="0.2">
      <c r="A152" s="171"/>
      <c r="B152" s="1086" t="s">
        <v>91</v>
      </c>
      <c r="C152" s="467"/>
      <c r="D152" s="468">
        <f t="shared" si="33"/>
        <v>0</v>
      </c>
      <c r="E152" s="467"/>
      <c r="F152" s="469">
        <f t="shared" si="34"/>
        <v>0</v>
      </c>
      <c r="G152" s="1249"/>
      <c r="H152" s="1249"/>
      <c r="I152" s="171"/>
      <c r="J152" s="172">
        <f t="shared" si="35"/>
        <v>0</v>
      </c>
    </row>
    <row r="153" spans="1:10" x14ac:dyDescent="0.2">
      <c r="A153" s="171"/>
      <c r="B153" s="1086" t="s">
        <v>92</v>
      </c>
      <c r="C153" s="467"/>
      <c r="D153" s="468">
        <f t="shared" si="33"/>
        <v>0</v>
      </c>
      <c r="E153" s="467"/>
      <c r="F153" s="469">
        <f t="shared" si="34"/>
        <v>0</v>
      </c>
      <c r="G153" s="1249"/>
      <c r="H153" s="1249"/>
      <c r="I153" s="171"/>
      <c r="J153" s="172">
        <f t="shared" si="35"/>
        <v>0</v>
      </c>
    </row>
    <row r="154" spans="1:10" x14ac:dyDescent="0.2">
      <c r="A154" s="171"/>
      <c r="B154" s="1086" t="s">
        <v>93</v>
      </c>
      <c r="C154" s="467"/>
      <c r="D154" s="468">
        <f t="shared" si="33"/>
        <v>0</v>
      </c>
      <c r="E154" s="467"/>
      <c r="F154" s="469">
        <f t="shared" si="34"/>
        <v>0</v>
      </c>
      <c r="G154" s="1249"/>
      <c r="H154" s="1249"/>
      <c r="I154" s="171"/>
      <c r="J154" s="172">
        <f t="shared" si="35"/>
        <v>0</v>
      </c>
    </row>
    <row r="155" spans="1:10" x14ac:dyDescent="0.2">
      <c r="A155" s="171"/>
      <c r="B155" s="1087" t="s">
        <v>94</v>
      </c>
      <c r="C155" s="467"/>
      <c r="D155" s="468">
        <f t="shared" si="33"/>
        <v>0</v>
      </c>
      <c r="E155" s="467"/>
      <c r="F155" s="469">
        <f t="shared" si="34"/>
        <v>0</v>
      </c>
      <c r="G155" s="1249"/>
      <c r="H155" s="1249"/>
      <c r="I155" s="171"/>
      <c r="J155" s="172">
        <f t="shared" si="35"/>
        <v>0</v>
      </c>
    </row>
    <row r="156" spans="1:10" x14ac:dyDescent="0.2">
      <c r="A156" s="171"/>
      <c r="B156" s="1087" t="s">
        <v>95</v>
      </c>
      <c r="C156" s="470"/>
      <c r="D156" s="468">
        <f t="shared" si="33"/>
        <v>0</v>
      </c>
      <c r="E156" s="467"/>
      <c r="F156" s="469">
        <f t="shared" si="34"/>
        <v>0</v>
      </c>
      <c r="G156" s="1249"/>
      <c r="H156" s="1249"/>
      <c r="I156" s="171"/>
      <c r="J156" s="172">
        <f t="shared" si="35"/>
        <v>0</v>
      </c>
    </row>
    <row r="157" spans="1:10" x14ac:dyDescent="0.2">
      <c r="A157" s="171"/>
      <c r="B157" s="1087" t="s">
        <v>96</v>
      </c>
      <c r="C157" s="467"/>
      <c r="D157" s="468">
        <f t="shared" si="33"/>
        <v>0</v>
      </c>
      <c r="E157" s="467"/>
      <c r="F157" s="469">
        <f t="shared" si="34"/>
        <v>0</v>
      </c>
      <c r="G157" s="1249"/>
      <c r="H157" s="1249"/>
      <c r="I157" s="171"/>
      <c r="J157" s="172">
        <f t="shared" si="35"/>
        <v>0</v>
      </c>
    </row>
    <row r="158" spans="1:10" x14ac:dyDescent="0.2">
      <c r="A158" s="171"/>
      <c r="B158" s="1087" t="s">
        <v>97</v>
      </c>
      <c r="C158" s="467"/>
      <c r="D158" s="468">
        <f t="shared" si="33"/>
        <v>0</v>
      </c>
      <c r="E158" s="467"/>
      <c r="F158" s="469">
        <f t="shared" si="34"/>
        <v>0</v>
      </c>
      <c r="G158" s="1249"/>
      <c r="H158" s="1249"/>
      <c r="I158" s="171"/>
      <c r="J158" s="172">
        <f t="shared" si="35"/>
        <v>0</v>
      </c>
    </row>
    <row r="159" spans="1:10" x14ac:dyDescent="0.2">
      <c r="A159" s="171"/>
      <c r="B159" s="1086" t="s">
        <v>98</v>
      </c>
      <c r="C159" s="467"/>
      <c r="D159" s="468">
        <f t="shared" si="33"/>
        <v>0</v>
      </c>
      <c r="E159" s="467"/>
      <c r="F159" s="469">
        <f t="shared" si="34"/>
        <v>0</v>
      </c>
      <c r="G159" s="1249"/>
      <c r="H159" s="1249"/>
      <c r="I159" s="171"/>
      <c r="J159" s="172">
        <f t="shared" si="35"/>
        <v>0</v>
      </c>
    </row>
    <row r="160" spans="1:10" x14ac:dyDescent="0.2">
      <c r="A160" s="171"/>
      <c r="B160" s="1086" t="s">
        <v>99</v>
      </c>
      <c r="C160" s="467">
        <v>143151</v>
      </c>
      <c r="D160" s="468">
        <f t="shared" si="33"/>
        <v>143151</v>
      </c>
      <c r="E160" s="467">
        <v>39153</v>
      </c>
      <c r="F160" s="469">
        <f t="shared" si="34"/>
        <v>39153</v>
      </c>
      <c r="G160" s="1249"/>
      <c r="H160" s="1249"/>
      <c r="I160" s="171">
        <v>476</v>
      </c>
      <c r="J160" s="172">
        <f t="shared" si="35"/>
        <v>476</v>
      </c>
    </row>
    <row r="161" spans="1:14" x14ac:dyDescent="0.2">
      <c r="A161" s="1088"/>
      <c r="B161" s="1088">
        <v>2016</v>
      </c>
      <c r="C161" s="194" t="s">
        <v>116</v>
      </c>
      <c r="D161" s="446">
        <f>SUM(D149:D160)</f>
        <v>9320</v>
      </c>
      <c r="E161" s="174" t="s">
        <v>70</v>
      </c>
      <c r="F161" s="447">
        <f>SUM(F149:F160)</f>
        <v>5365</v>
      </c>
      <c r="G161" s="1248"/>
      <c r="H161" s="1248"/>
      <c r="I161" s="170" t="s">
        <v>70</v>
      </c>
      <c r="J161" s="137">
        <f>SUM(J149:J160)</f>
        <v>129</v>
      </c>
    </row>
    <row r="162" spans="1:14" x14ac:dyDescent="0.2">
      <c r="A162" s="171"/>
      <c r="B162" s="1086" t="s">
        <v>88</v>
      </c>
      <c r="C162" s="467"/>
      <c r="D162" s="468"/>
      <c r="E162" s="467"/>
      <c r="F162" s="469">
        <f>E162-E160</f>
        <v>-39153</v>
      </c>
      <c r="G162" s="1249"/>
      <c r="H162" s="1249"/>
      <c r="I162" s="171"/>
      <c r="J162" s="172">
        <f>I162-I160</f>
        <v>-476</v>
      </c>
    </row>
    <row r="163" spans="1:14" x14ac:dyDescent="0.2">
      <c r="A163" s="171"/>
      <c r="B163" s="1086" t="s">
        <v>89</v>
      </c>
      <c r="C163" s="467"/>
      <c r="D163" s="468">
        <f t="shared" ref="D163:D172" si="36">C163-C162</f>
        <v>0</v>
      </c>
      <c r="E163" s="467"/>
      <c r="F163" s="469">
        <f t="shared" ref="F163:F172" si="37">E163-E162</f>
        <v>0</v>
      </c>
      <c r="G163" s="1249"/>
      <c r="H163" s="1249"/>
      <c r="I163" s="171"/>
      <c r="J163" s="172">
        <f t="shared" ref="J163:J173" si="38">I163-I162</f>
        <v>0</v>
      </c>
    </row>
    <row r="164" spans="1:14" x14ac:dyDescent="0.2">
      <c r="A164" s="171"/>
      <c r="B164" s="1086" t="s">
        <v>90</v>
      </c>
      <c r="C164" s="467"/>
      <c r="D164" s="468">
        <f t="shared" si="36"/>
        <v>0</v>
      </c>
      <c r="E164" s="467"/>
      <c r="F164" s="469">
        <f t="shared" si="37"/>
        <v>0</v>
      </c>
      <c r="G164" s="1249"/>
      <c r="H164" s="1249"/>
      <c r="I164" s="171"/>
      <c r="J164" s="172">
        <f t="shared" si="38"/>
        <v>0</v>
      </c>
    </row>
    <row r="165" spans="1:14" x14ac:dyDescent="0.2">
      <c r="A165" s="171"/>
      <c r="B165" s="1086" t="s">
        <v>91</v>
      </c>
      <c r="C165" s="467"/>
      <c r="D165" s="468">
        <f t="shared" si="36"/>
        <v>0</v>
      </c>
      <c r="E165" s="467"/>
      <c r="F165" s="469">
        <f t="shared" si="37"/>
        <v>0</v>
      </c>
      <c r="G165" s="1249"/>
      <c r="H165" s="1249"/>
      <c r="I165" s="171"/>
      <c r="J165" s="172">
        <f t="shared" si="38"/>
        <v>0</v>
      </c>
    </row>
    <row r="166" spans="1:14" x14ac:dyDescent="0.2">
      <c r="A166" s="171"/>
      <c r="B166" s="1086" t="s">
        <v>92</v>
      </c>
      <c r="C166" s="467"/>
      <c r="D166" s="468">
        <f t="shared" si="36"/>
        <v>0</v>
      </c>
      <c r="E166" s="467"/>
      <c r="F166" s="469">
        <f t="shared" si="37"/>
        <v>0</v>
      </c>
      <c r="G166" s="1249"/>
      <c r="H166" s="1249"/>
      <c r="I166" s="171"/>
      <c r="J166" s="172">
        <f t="shared" si="38"/>
        <v>0</v>
      </c>
    </row>
    <row r="167" spans="1:14" x14ac:dyDescent="0.2">
      <c r="A167" s="171"/>
      <c r="B167" s="1086" t="s">
        <v>93</v>
      </c>
      <c r="C167" s="467"/>
      <c r="D167" s="468">
        <f t="shared" si="36"/>
        <v>0</v>
      </c>
      <c r="E167" s="467"/>
      <c r="F167" s="469">
        <f t="shared" si="37"/>
        <v>0</v>
      </c>
      <c r="G167" s="1249"/>
      <c r="H167" s="1249"/>
      <c r="I167" s="171"/>
      <c r="J167" s="172">
        <f t="shared" si="38"/>
        <v>0</v>
      </c>
    </row>
    <row r="168" spans="1:14" x14ac:dyDescent="0.2">
      <c r="A168" s="171"/>
      <c r="B168" s="1087" t="s">
        <v>94</v>
      </c>
      <c r="C168" s="467"/>
      <c r="D168" s="468">
        <f t="shared" si="36"/>
        <v>0</v>
      </c>
      <c r="E168" s="467"/>
      <c r="F168" s="469">
        <f t="shared" si="37"/>
        <v>0</v>
      </c>
      <c r="G168" s="1249"/>
      <c r="H168" s="1249"/>
      <c r="I168" s="171"/>
      <c r="J168" s="172">
        <f t="shared" si="38"/>
        <v>0</v>
      </c>
    </row>
    <row r="169" spans="1:14" x14ac:dyDescent="0.2">
      <c r="A169" s="171"/>
      <c r="B169" s="1087" t="s">
        <v>95</v>
      </c>
      <c r="C169" s="470"/>
      <c r="D169" s="468">
        <f t="shared" si="36"/>
        <v>0</v>
      </c>
      <c r="E169" s="467"/>
      <c r="F169" s="469">
        <f t="shared" si="37"/>
        <v>0</v>
      </c>
      <c r="G169" s="1249"/>
      <c r="H169" s="1249"/>
      <c r="I169" s="171"/>
      <c r="J169" s="172">
        <f t="shared" si="38"/>
        <v>0</v>
      </c>
    </row>
    <row r="170" spans="1:14" x14ac:dyDescent="0.2">
      <c r="A170" s="171"/>
      <c r="B170" s="1087" t="s">
        <v>96</v>
      </c>
      <c r="C170" s="467"/>
      <c r="D170" s="468">
        <f t="shared" si="36"/>
        <v>0</v>
      </c>
      <c r="E170" s="467"/>
      <c r="F170" s="469">
        <f t="shared" si="37"/>
        <v>0</v>
      </c>
      <c r="G170" s="1249"/>
      <c r="H170" s="1249"/>
      <c r="I170" s="171"/>
      <c r="J170" s="172">
        <f t="shared" si="38"/>
        <v>0</v>
      </c>
    </row>
    <row r="171" spans="1:14" x14ac:dyDescent="0.2">
      <c r="A171" s="171"/>
      <c r="B171" s="1087" t="s">
        <v>97</v>
      </c>
      <c r="C171" s="467"/>
      <c r="D171" s="468">
        <f t="shared" si="36"/>
        <v>0</v>
      </c>
      <c r="E171" s="467"/>
      <c r="F171" s="469">
        <f t="shared" si="37"/>
        <v>0</v>
      </c>
      <c r="G171" s="1249"/>
      <c r="H171" s="1249"/>
      <c r="I171" s="171"/>
      <c r="J171" s="172">
        <f t="shared" si="38"/>
        <v>0</v>
      </c>
    </row>
    <row r="172" spans="1:14" x14ac:dyDescent="0.2">
      <c r="A172" s="171"/>
      <c r="B172" s="1086" t="s">
        <v>98</v>
      </c>
      <c r="C172" s="467"/>
      <c r="D172" s="468">
        <f t="shared" si="36"/>
        <v>0</v>
      </c>
      <c r="E172" s="467"/>
      <c r="F172" s="469">
        <f t="shared" si="37"/>
        <v>0</v>
      </c>
      <c r="G172" s="1249"/>
      <c r="H172" s="1249"/>
      <c r="I172" s="171"/>
      <c r="J172" s="172">
        <f t="shared" si="38"/>
        <v>0</v>
      </c>
    </row>
    <row r="173" spans="1:14" x14ac:dyDescent="0.2">
      <c r="A173" s="171"/>
      <c r="B173" s="1086" t="s">
        <v>99</v>
      </c>
      <c r="C173" s="467">
        <v>153655</v>
      </c>
      <c r="D173" s="468">
        <f>C173-C160</f>
        <v>10504</v>
      </c>
      <c r="E173" s="467">
        <v>2129</v>
      </c>
      <c r="F173" s="469"/>
      <c r="G173" s="1249"/>
      <c r="H173" s="1249"/>
      <c r="I173" s="171">
        <v>655</v>
      </c>
      <c r="J173" s="172">
        <f t="shared" si="38"/>
        <v>655</v>
      </c>
      <c r="K173" s="45">
        <v>0</v>
      </c>
      <c r="L173" s="1238">
        <v>0</v>
      </c>
      <c r="M173" s="1232" t="s">
        <v>625</v>
      </c>
      <c r="N173" s="1233"/>
    </row>
    <row r="174" spans="1:14" x14ac:dyDescent="0.2">
      <c r="A174" s="1088"/>
      <c r="B174" s="1088">
        <v>2017</v>
      </c>
      <c r="C174" s="194" t="s">
        <v>116</v>
      </c>
      <c r="D174" s="446">
        <f>SUM(D162:D173)</f>
        <v>10504</v>
      </c>
      <c r="E174" s="174" t="s">
        <v>70</v>
      </c>
      <c r="F174" s="447">
        <v>5539</v>
      </c>
      <c r="G174" s="1251" t="s">
        <v>134</v>
      </c>
      <c r="H174" s="1251"/>
      <c r="I174" s="170" t="s">
        <v>70</v>
      </c>
      <c r="J174" s="137">
        <f>SUM(J162:J173)</f>
        <v>179</v>
      </c>
      <c r="K174" s="1239" t="s">
        <v>70</v>
      </c>
      <c r="L174" s="1255">
        <v>0</v>
      </c>
    </row>
    <row r="175" spans="1:14" x14ac:dyDescent="0.2">
      <c r="A175" s="1090"/>
      <c r="B175" s="1086" t="s">
        <v>88</v>
      </c>
      <c r="C175" s="467"/>
      <c r="D175" s="468"/>
      <c r="E175" s="467"/>
      <c r="F175" s="469"/>
      <c r="G175" s="1249"/>
      <c r="H175" s="1252"/>
      <c r="I175" s="171"/>
      <c r="J175" s="172"/>
      <c r="K175" s="45"/>
      <c r="L175" s="1238"/>
    </row>
    <row r="176" spans="1:14" x14ac:dyDescent="0.2">
      <c r="A176" s="1090">
        <v>43164</v>
      </c>
      <c r="B176" s="1086" t="s">
        <v>89</v>
      </c>
      <c r="C176" s="467">
        <v>156423</v>
      </c>
      <c r="D176" s="468">
        <f>C176-C173</f>
        <v>2768</v>
      </c>
      <c r="E176" s="467">
        <v>3157</v>
      </c>
      <c r="F176" s="469">
        <f>E176-E173</f>
        <v>1028</v>
      </c>
      <c r="G176" s="1249">
        <v>569</v>
      </c>
      <c r="H176" s="1252">
        <v>569</v>
      </c>
      <c r="I176" s="171">
        <v>671</v>
      </c>
      <c r="J176" s="172">
        <f>I176-I173</f>
        <v>16</v>
      </c>
      <c r="K176" s="45">
        <v>2</v>
      </c>
      <c r="L176" s="1238">
        <v>2</v>
      </c>
    </row>
    <row r="177" spans="1:13" x14ac:dyDescent="0.2">
      <c r="A177" s="171"/>
      <c r="B177" s="1086" t="s">
        <v>90</v>
      </c>
      <c r="C177" s="467"/>
      <c r="D177" s="468">
        <f t="shared" ref="D177:D186" si="39">C177-C176</f>
        <v>-156423</v>
      </c>
      <c r="E177" s="467"/>
      <c r="F177" s="469">
        <f t="shared" ref="F177:F186" si="40">E177-E176</f>
        <v>-3157</v>
      </c>
      <c r="G177" s="1249"/>
      <c r="H177" s="1252">
        <f>G177-G176</f>
        <v>-569</v>
      </c>
      <c r="I177" s="171"/>
      <c r="J177" s="172">
        <f t="shared" ref="J177:J186" si="41">I177-I176</f>
        <v>-671</v>
      </c>
      <c r="K177" s="45"/>
      <c r="L177" s="1238">
        <f>K177-K176</f>
        <v>-2</v>
      </c>
    </row>
    <row r="178" spans="1:13" x14ac:dyDescent="0.2">
      <c r="A178" s="171"/>
      <c r="B178" s="1086" t="s">
        <v>91</v>
      </c>
      <c r="C178" s="467"/>
      <c r="D178" s="468">
        <f t="shared" si="39"/>
        <v>0</v>
      </c>
      <c r="E178" s="467"/>
      <c r="F178" s="469">
        <f t="shared" si="40"/>
        <v>0</v>
      </c>
      <c r="G178" s="1249"/>
      <c r="H178" s="1252">
        <f t="shared" ref="H178:H186" si="42">G178-G177</f>
        <v>0</v>
      </c>
      <c r="I178" s="171"/>
      <c r="J178" s="172">
        <f t="shared" si="41"/>
        <v>0</v>
      </c>
      <c r="K178" s="45"/>
      <c r="L178" s="1238">
        <f t="shared" ref="L178:L186" si="43">K178-K177</f>
        <v>0</v>
      </c>
    </row>
    <row r="179" spans="1:13" x14ac:dyDescent="0.2">
      <c r="A179" s="171"/>
      <c r="B179" s="1086" t="s">
        <v>92</v>
      </c>
      <c r="C179" s="467"/>
      <c r="D179" s="468">
        <f t="shared" si="39"/>
        <v>0</v>
      </c>
      <c r="E179" s="467"/>
      <c r="F179" s="469">
        <f t="shared" si="40"/>
        <v>0</v>
      </c>
      <c r="G179" s="1249"/>
      <c r="H179" s="1252">
        <f t="shared" si="42"/>
        <v>0</v>
      </c>
      <c r="I179" s="171"/>
      <c r="J179" s="172">
        <f t="shared" si="41"/>
        <v>0</v>
      </c>
      <c r="K179" s="45"/>
      <c r="L179" s="1238">
        <f t="shared" si="43"/>
        <v>0</v>
      </c>
    </row>
    <row r="180" spans="1:13" x14ac:dyDescent="0.2">
      <c r="A180" s="171"/>
      <c r="B180" s="1086" t="s">
        <v>93</v>
      </c>
      <c r="C180" s="467"/>
      <c r="D180" s="468">
        <f t="shared" si="39"/>
        <v>0</v>
      </c>
      <c r="E180" s="467"/>
      <c r="F180" s="469">
        <f t="shared" si="40"/>
        <v>0</v>
      </c>
      <c r="G180" s="1249"/>
      <c r="H180" s="1252">
        <f t="shared" si="42"/>
        <v>0</v>
      </c>
      <c r="I180" s="171"/>
      <c r="J180" s="172">
        <f t="shared" si="41"/>
        <v>0</v>
      </c>
      <c r="K180" s="45"/>
      <c r="L180" s="1238">
        <f t="shared" si="43"/>
        <v>0</v>
      </c>
    </row>
    <row r="181" spans="1:13" x14ac:dyDescent="0.2">
      <c r="A181" s="171"/>
      <c r="B181" s="1087" t="s">
        <v>94</v>
      </c>
      <c r="C181" s="467"/>
      <c r="D181" s="468">
        <f t="shared" si="39"/>
        <v>0</v>
      </c>
      <c r="E181" s="467"/>
      <c r="F181" s="469">
        <f t="shared" si="40"/>
        <v>0</v>
      </c>
      <c r="G181" s="1249"/>
      <c r="H181" s="1252">
        <f t="shared" si="42"/>
        <v>0</v>
      </c>
      <c r="I181" s="171"/>
      <c r="J181" s="172">
        <f t="shared" si="41"/>
        <v>0</v>
      </c>
      <c r="K181" s="45"/>
      <c r="L181" s="1238">
        <f t="shared" si="43"/>
        <v>0</v>
      </c>
    </row>
    <row r="182" spans="1:13" x14ac:dyDescent="0.2">
      <c r="A182" s="171"/>
      <c r="B182" s="1087" t="s">
        <v>95</v>
      </c>
      <c r="C182" s="470"/>
      <c r="D182" s="468">
        <f t="shared" si="39"/>
        <v>0</v>
      </c>
      <c r="E182" s="467"/>
      <c r="F182" s="469">
        <f t="shared" si="40"/>
        <v>0</v>
      </c>
      <c r="G182" s="1249"/>
      <c r="H182" s="1252">
        <f t="shared" si="42"/>
        <v>0</v>
      </c>
      <c r="I182" s="171"/>
      <c r="J182" s="172">
        <f t="shared" si="41"/>
        <v>0</v>
      </c>
      <c r="K182" s="45"/>
      <c r="L182" s="1238">
        <f t="shared" si="43"/>
        <v>0</v>
      </c>
    </row>
    <row r="183" spans="1:13" x14ac:dyDescent="0.2">
      <c r="A183" s="171"/>
      <c r="B183" s="1087" t="s">
        <v>96</v>
      </c>
      <c r="C183" s="467"/>
      <c r="D183" s="468">
        <f t="shared" si="39"/>
        <v>0</v>
      </c>
      <c r="E183" s="467"/>
      <c r="F183" s="469">
        <f t="shared" si="40"/>
        <v>0</v>
      </c>
      <c r="G183" s="1249"/>
      <c r="H183" s="1252">
        <f t="shared" si="42"/>
        <v>0</v>
      </c>
      <c r="I183" s="171"/>
      <c r="J183" s="172">
        <f t="shared" si="41"/>
        <v>0</v>
      </c>
      <c r="K183" s="45"/>
      <c r="L183" s="1238">
        <f t="shared" si="43"/>
        <v>0</v>
      </c>
    </row>
    <row r="184" spans="1:13" x14ac:dyDescent="0.2">
      <c r="A184" s="171"/>
      <c r="B184" s="1087" t="s">
        <v>97</v>
      </c>
      <c r="C184" s="467"/>
      <c r="D184" s="468">
        <f t="shared" si="39"/>
        <v>0</v>
      </c>
      <c r="E184" s="467"/>
      <c r="F184" s="469">
        <f t="shared" si="40"/>
        <v>0</v>
      </c>
      <c r="G184" s="1249"/>
      <c r="H184" s="1252">
        <f t="shared" si="42"/>
        <v>0</v>
      </c>
      <c r="I184" s="171"/>
      <c r="J184" s="172">
        <f t="shared" si="41"/>
        <v>0</v>
      </c>
      <c r="K184" s="45"/>
      <c r="L184" s="1238">
        <f t="shared" si="43"/>
        <v>0</v>
      </c>
    </row>
    <row r="185" spans="1:13" x14ac:dyDescent="0.2">
      <c r="A185" s="171"/>
      <c r="B185" s="1086" t="s">
        <v>98</v>
      </c>
      <c r="C185" s="467"/>
      <c r="D185" s="468">
        <f t="shared" si="39"/>
        <v>0</v>
      </c>
      <c r="E185" s="467"/>
      <c r="F185" s="469">
        <f t="shared" si="40"/>
        <v>0</v>
      </c>
      <c r="G185" s="1249"/>
      <c r="H185" s="1252">
        <f t="shared" si="42"/>
        <v>0</v>
      </c>
      <c r="I185" s="171"/>
      <c r="J185" s="172">
        <f t="shared" si="41"/>
        <v>0</v>
      </c>
      <c r="K185" s="45"/>
      <c r="L185" s="1238">
        <f t="shared" si="43"/>
        <v>0</v>
      </c>
    </row>
    <row r="186" spans="1:13" x14ac:dyDescent="0.2">
      <c r="A186" s="171"/>
      <c r="B186" s="1086" t="s">
        <v>99</v>
      </c>
      <c r="C186" s="467"/>
      <c r="D186" s="468">
        <f t="shared" si="39"/>
        <v>0</v>
      </c>
      <c r="E186" s="467"/>
      <c r="F186" s="469">
        <f t="shared" si="40"/>
        <v>0</v>
      </c>
      <c r="G186" s="1249"/>
      <c r="H186" s="1252">
        <f t="shared" si="42"/>
        <v>0</v>
      </c>
      <c r="I186" s="171"/>
      <c r="J186" s="172">
        <f t="shared" si="41"/>
        <v>0</v>
      </c>
      <c r="K186" s="45"/>
      <c r="L186" s="1238">
        <f t="shared" si="43"/>
        <v>0</v>
      </c>
    </row>
    <row r="187" spans="1:13" x14ac:dyDescent="0.2">
      <c r="A187" s="1088"/>
      <c r="B187" s="1088">
        <v>2018</v>
      </c>
      <c r="C187" s="194" t="s">
        <v>116</v>
      </c>
      <c r="D187" s="446">
        <f>SUM(D175:D186)</f>
        <v>-153655</v>
      </c>
      <c r="E187" s="174" t="s">
        <v>70</v>
      </c>
      <c r="F187" s="447">
        <f>SUM(F175:F186)</f>
        <v>-2129</v>
      </c>
      <c r="G187" s="1251" t="s">
        <v>134</v>
      </c>
      <c r="H187" s="1251">
        <f>SUM(H176:H186)</f>
        <v>0</v>
      </c>
      <c r="I187" s="170" t="s">
        <v>70</v>
      </c>
      <c r="J187" s="137">
        <f>SUM(J175:J186)</f>
        <v>-655</v>
      </c>
      <c r="K187" s="1239" t="s">
        <v>70</v>
      </c>
      <c r="L187" s="1255">
        <f>SUM(L176:L186)</f>
        <v>0</v>
      </c>
    </row>
    <row r="188" spans="1:13" x14ac:dyDescent="0.2">
      <c r="A188" s="171"/>
      <c r="B188" s="1086" t="s">
        <v>88</v>
      </c>
      <c r="C188" s="467"/>
      <c r="D188" s="468">
        <f>C188-C186</f>
        <v>0</v>
      </c>
      <c r="E188" s="467"/>
      <c r="F188" s="469">
        <f>E188-E186</f>
        <v>0</v>
      </c>
      <c r="G188" s="1249"/>
      <c r="H188" s="1252">
        <f>G188-G186</f>
        <v>0</v>
      </c>
      <c r="I188" s="171"/>
      <c r="J188" s="172">
        <f>I188-I186</f>
        <v>0</v>
      </c>
      <c r="K188" s="45"/>
      <c r="L188" s="1238">
        <f>K188-K186</f>
        <v>0</v>
      </c>
    </row>
    <row r="189" spans="1:13" x14ac:dyDescent="0.2">
      <c r="A189" s="1090"/>
      <c r="B189" s="1086" t="s">
        <v>89</v>
      </c>
      <c r="C189" s="467"/>
      <c r="D189" s="468">
        <f t="shared" ref="D189:D199" si="44">C189-C188</f>
        <v>0</v>
      </c>
      <c r="E189" s="467"/>
      <c r="F189" s="469">
        <f t="shared" ref="F189:F199" si="45">E189-E188</f>
        <v>0</v>
      </c>
      <c r="G189" s="1249"/>
      <c r="H189" s="1252">
        <f t="shared" ref="H189:H199" si="46">G189-G188</f>
        <v>0</v>
      </c>
      <c r="I189" s="171"/>
      <c r="J189" s="172">
        <f t="shared" ref="J189:J199" si="47">I189-I188</f>
        <v>0</v>
      </c>
      <c r="K189" s="45"/>
      <c r="L189" s="1238">
        <f t="shared" ref="L189:L199" si="48">K189-K188</f>
        <v>0</v>
      </c>
      <c r="M189" s="743"/>
    </row>
    <row r="190" spans="1:13" x14ac:dyDescent="0.2">
      <c r="A190" s="171"/>
      <c r="B190" s="1086" t="s">
        <v>90</v>
      </c>
      <c r="C190" s="467"/>
      <c r="D190" s="468">
        <f t="shared" si="44"/>
        <v>0</v>
      </c>
      <c r="E190" s="467"/>
      <c r="F190" s="469">
        <f t="shared" si="45"/>
        <v>0</v>
      </c>
      <c r="G190" s="1249"/>
      <c r="H190" s="1252">
        <f t="shared" si="46"/>
        <v>0</v>
      </c>
      <c r="I190" s="171"/>
      <c r="J190" s="172">
        <f t="shared" si="47"/>
        <v>0</v>
      </c>
      <c r="K190" s="45"/>
      <c r="L190" s="1238">
        <f t="shared" si="48"/>
        <v>0</v>
      </c>
    </row>
    <row r="191" spans="1:13" x14ac:dyDescent="0.2">
      <c r="A191" s="171"/>
      <c r="B191" s="1086" t="s">
        <v>91</v>
      </c>
      <c r="C191" s="467"/>
      <c r="D191" s="468">
        <f t="shared" si="44"/>
        <v>0</v>
      </c>
      <c r="E191" s="467"/>
      <c r="F191" s="469">
        <f t="shared" si="45"/>
        <v>0</v>
      </c>
      <c r="G191" s="1249"/>
      <c r="H191" s="1252">
        <f t="shared" si="46"/>
        <v>0</v>
      </c>
      <c r="I191" s="171"/>
      <c r="J191" s="172">
        <f t="shared" si="47"/>
        <v>0</v>
      </c>
      <c r="K191" s="45"/>
      <c r="L191" s="1238">
        <f t="shared" si="48"/>
        <v>0</v>
      </c>
    </row>
    <row r="192" spans="1:13" x14ac:dyDescent="0.2">
      <c r="A192" s="171"/>
      <c r="B192" s="1086" t="s">
        <v>92</v>
      </c>
      <c r="C192" s="467"/>
      <c r="D192" s="468">
        <f t="shared" si="44"/>
        <v>0</v>
      </c>
      <c r="E192" s="467"/>
      <c r="F192" s="469">
        <f t="shared" si="45"/>
        <v>0</v>
      </c>
      <c r="G192" s="1249"/>
      <c r="H192" s="1252">
        <f t="shared" si="46"/>
        <v>0</v>
      </c>
      <c r="I192" s="171"/>
      <c r="J192" s="172">
        <f t="shared" si="47"/>
        <v>0</v>
      </c>
      <c r="K192" s="45"/>
      <c r="L192" s="1238">
        <f t="shared" si="48"/>
        <v>0</v>
      </c>
    </row>
    <row r="193" spans="1:12" x14ac:dyDescent="0.2">
      <c r="A193" s="171"/>
      <c r="B193" s="1086" t="s">
        <v>93</v>
      </c>
      <c r="C193" s="467"/>
      <c r="D193" s="468">
        <f t="shared" si="44"/>
        <v>0</v>
      </c>
      <c r="E193" s="467"/>
      <c r="F193" s="469">
        <f t="shared" si="45"/>
        <v>0</v>
      </c>
      <c r="G193" s="1249"/>
      <c r="H193" s="1252">
        <f t="shared" si="46"/>
        <v>0</v>
      </c>
      <c r="I193" s="171"/>
      <c r="J193" s="172">
        <f t="shared" si="47"/>
        <v>0</v>
      </c>
      <c r="K193" s="45"/>
      <c r="L193" s="1238">
        <f t="shared" si="48"/>
        <v>0</v>
      </c>
    </row>
    <row r="194" spans="1:12" x14ac:dyDescent="0.2">
      <c r="A194" s="171"/>
      <c r="B194" s="1087" t="s">
        <v>94</v>
      </c>
      <c r="C194" s="467"/>
      <c r="D194" s="468">
        <f t="shared" si="44"/>
        <v>0</v>
      </c>
      <c r="E194" s="467"/>
      <c r="F194" s="469">
        <f t="shared" si="45"/>
        <v>0</v>
      </c>
      <c r="G194" s="1249"/>
      <c r="H194" s="1252">
        <f t="shared" si="46"/>
        <v>0</v>
      </c>
      <c r="I194" s="171"/>
      <c r="J194" s="172">
        <f t="shared" si="47"/>
        <v>0</v>
      </c>
      <c r="K194" s="45"/>
      <c r="L194" s="1238">
        <f t="shared" si="48"/>
        <v>0</v>
      </c>
    </row>
    <row r="195" spans="1:12" x14ac:dyDescent="0.2">
      <c r="A195" s="171"/>
      <c r="B195" s="1087" t="s">
        <v>95</v>
      </c>
      <c r="C195" s="470"/>
      <c r="D195" s="468">
        <f t="shared" si="44"/>
        <v>0</v>
      </c>
      <c r="E195" s="467"/>
      <c r="F195" s="469">
        <f t="shared" si="45"/>
        <v>0</v>
      </c>
      <c r="G195" s="1249"/>
      <c r="H195" s="1252">
        <f t="shared" si="46"/>
        <v>0</v>
      </c>
      <c r="I195" s="171"/>
      <c r="J195" s="172">
        <f t="shared" si="47"/>
        <v>0</v>
      </c>
      <c r="K195" s="45"/>
      <c r="L195" s="1238">
        <f t="shared" si="48"/>
        <v>0</v>
      </c>
    </row>
    <row r="196" spans="1:12" x14ac:dyDescent="0.2">
      <c r="A196" s="171"/>
      <c r="B196" s="1087" t="s">
        <v>96</v>
      </c>
      <c r="C196" s="467"/>
      <c r="D196" s="468">
        <f t="shared" si="44"/>
        <v>0</v>
      </c>
      <c r="E196" s="467"/>
      <c r="F196" s="469">
        <f t="shared" si="45"/>
        <v>0</v>
      </c>
      <c r="G196" s="1249"/>
      <c r="H196" s="1252">
        <f t="shared" si="46"/>
        <v>0</v>
      </c>
      <c r="I196" s="171"/>
      <c r="J196" s="172">
        <f t="shared" si="47"/>
        <v>0</v>
      </c>
      <c r="K196" s="45"/>
      <c r="L196" s="1238">
        <f t="shared" si="48"/>
        <v>0</v>
      </c>
    </row>
    <row r="197" spans="1:12" x14ac:dyDescent="0.2">
      <c r="A197" s="171"/>
      <c r="B197" s="1087" t="s">
        <v>97</v>
      </c>
      <c r="C197" s="467"/>
      <c r="D197" s="468">
        <f t="shared" si="44"/>
        <v>0</v>
      </c>
      <c r="E197" s="467"/>
      <c r="F197" s="469">
        <f t="shared" si="45"/>
        <v>0</v>
      </c>
      <c r="G197" s="1249"/>
      <c r="H197" s="1252">
        <f t="shared" si="46"/>
        <v>0</v>
      </c>
      <c r="I197" s="171"/>
      <c r="J197" s="172">
        <f t="shared" si="47"/>
        <v>0</v>
      </c>
      <c r="K197" s="45"/>
      <c r="L197" s="1238">
        <f t="shared" si="48"/>
        <v>0</v>
      </c>
    </row>
    <row r="198" spans="1:12" x14ac:dyDescent="0.2">
      <c r="A198" s="171"/>
      <c r="B198" s="1086" t="s">
        <v>98</v>
      </c>
      <c r="C198" s="467"/>
      <c r="D198" s="468">
        <f t="shared" si="44"/>
        <v>0</v>
      </c>
      <c r="E198" s="467"/>
      <c r="F198" s="469">
        <f t="shared" si="45"/>
        <v>0</v>
      </c>
      <c r="G198" s="1249"/>
      <c r="H198" s="1252">
        <f t="shared" si="46"/>
        <v>0</v>
      </c>
      <c r="I198" s="171"/>
      <c r="J198" s="172">
        <f t="shared" si="47"/>
        <v>0</v>
      </c>
      <c r="K198" s="45"/>
      <c r="L198" s="1238">
        <f t="shared" si="48"/>
        <v>0</v>
      </c>
    </row>
    <row r="199" spans="1:12" x14ac:dyDescent="0.2">
      <c r="A199" s="171"/>
      <c r="B199" s="1086" t="s">
        <v>99</v>
      </c>
      <c r="C199" s="467"/>
      <c r="D199" s="468">
        <f t="shared" si="44"/>
        <v>0</v>
      </c>
      <c r="E199" s="467"/>
      <c r="F199" s="469">
        <f t="shared" si="45"/>
        <v>0</v>
      </c>
      <c r="G199" s="1249"/>
      <c r="H199" s="1252">
        <f t="shared" si="46"/>
        <v>0</v>
      </c>
      <c r="I199" s="171"/>
      <c r="J199" s="172">
        <f t="shared" si="47"/>
        <v>0</v>
      </c>
      <c r="K199" s="45"/>
      <c r="L199" s="1238">
        <f t="shared" si="48"/>
        <v>0</v>
      </c>
    </row>
    <row r="200" spans="1:12" x14ac:dyDescent="0.2">
      <c r="A200" s="1088"/>
      <c r="B200" s="1088">
        <v>2019</v>
      </c>
      <c r="C200" s="194" t="s">
        <v>116</v>
      </c>
      <c r="D200" s="446">
        <f>SUM(D188:D199)</f>
        <v>0</v>
      </c>
      <c r="E200" s="174" t="s">
        <v>70</v>
      </c>
      <c r="F200" s="447">
        <f>SUM(F188:F199)</f>
        <v>0</v>
      </c>
      <c r="G200" s="1251" t="s">
        <v>134</v>
      </c>
      <c r="H200" s="1251">
        <f>SUM(H188:H199)</f>
        <v>0</v>
      </c>
      <c r="I200" s="170" t="s">
        <v>70</v>
      </c>
      <c r="J200" s="137">
        <f>SUM(J188:J199)</f>
        <v>0</v>
      </c>
      <c r="K200" s="1239" t="s">
        <v>70</v>
      </c>
      <c r="L200" s="1255">
        <f>SUM(L188:L199)</f>
        <v>0</v>
      </c>
    </row>
    <row r="201" spans="1:12" x14ac:dyDescent="0.2">
      <c r="A201" s="171"/>
      <c r="B201" s="1086" t="s">
        <v>88</v>
      </c>
      <c r="C201" s="467"/>
      <c r="D201" s="468">
        <f>C201-C199</f>
        <v>0</v>
      </c>
      <c r="E201" s="467"/>
      <c r="F201" s="469">
        <f>E201-E199</f>
        <v>0</v>
      </c>
      <c r="G201" s="1249"/>
      <c r="H201" s="1252">
        <f>G201-G199</f>
        <v>0</v>
      </c>
      <c r="I201" s="171"/>
      <c r="J201" s="172">
        <f>I201-I199</f>
        <v>0</v>
      </c>
      <c r="K201" s="45"/>
      <c r="L201" s="1238">
        <f>K201-K199</f>
        <v>0</v>
      </c>
    </row>
    <row r="202" spans="1:12" x14ac:dyDescent="0.2">
      <c r="A202" s="1090"/>
      <c r="B202" s="1086" t="s">
        <v>89</v>
      </c>
      <c r="C202" s="467"/>
      <c r="D202" s="468">
        <f t="shared" ref="D202:D212" si="49">C202-C201</f>
        <v>0</v>
      </c>
      <c r="E202" s="467"/>
      <c r="F202" s="469">
        <f t="shared" ref="F202:F212" si="50">E202-E201</f>
        <v>0</v>
      </c>
      <c r="G202" s="1249"/>
      <c r="H202" s="1252">
        <f t="shared" ref="H202:H212" si="51">G202-G201</f>
        <v>0</v>
      </c>
      <c r="I202" s="171"/>
      <c r="J202" s="172">
        <f t="shared" ref="J202:J212" si="52">I202-I201</f>
        <v>0</v>
      </c>
      <c r="K202" s="45"/>
      <c r="L202" s="1238">
        <f t="shared" ref="L202:L212" si="53">K202-K201</f>
        <v>0</v>
      </c>
    </row>
    <row r="203" spans="1:12" x14ac:dyDescent="0.2">
      <c r="A203" s="171"/>
      <c r="B203" s="1086" t="s">
        <v>90</v>
      </c>
      <c r="C203" s="467"/>
      <c r="D203" s="468">
        <f t="shared" si="49"/>
        <v>0</v>
      </c>
      <c r="E203" s="467"/>
      <c r="F203" s="469">
        <f t="shared" si="50"/>
        <v>0</v>
      </c>
      <c r="G203" s="1249"/>
      <c r="H203" s="1252">
        <f t="shared" si="51"/>
        <v>0</v>
      </c>
      <c r="I203" s="171"/>
      <c r="J203" s="172">
        <f t="shared" si="52"/>
        <v>0</v>
      </c>
      <c r="K203" s="45"/>
      <c r="L203" s="1238">
        <f t="shared" si="53"/>
        <v>0</v>
      </c>
    </row>
    <row r="204" spans="1:12" x14ac:dyDescent="0.2">
      <c r="A204" s="171"/>
      <c r="B204" s="1086" t="s">
        <v>91</v>
      </c>
      <c r="C204" s="467"/>
      <c r="D204" s="468">
        <f t="shared" si="49"/>
        <v>0</v>
      </c>
      <c r="E204" s="467"/>
      <c r="F204" s="469">
        <f t="shared" si="50"/>
        <v>0</v>
      </c>
      <c r="G204" s="1249"/>
      <c r="H204" s="1252">
        <f t="shared" si="51"/>
        <v>0</v>
      </c>
      <c r="I204" s="171"/>
      <c r="J204" s="172">
        <f t="shared" si="52"/>
        <v>0</v>
      </c>
      <c r="K204" s="45"/>
      <c r="L204" s="1238">
        <f t="shared" si="53"/>
        <v>0</v>
      </c>
    </row>
    <row r="205" spans="1:12" x14ac:dyDescent="0.2">
      <c r="A205" s="171"/>
      <c r="B205" s="1086" t="s">
        <v>92</v>
      </c>
      <c r="C205" s="467"/>
      <c r="D205" s="468">
        <f t="shared" si="49"/>
        <v>0</v>
      </c>
      <c r="E205" s="467"/>
      <c r="F205" s="469">
        <f t="shared" si="50"/>
        <v>0</v>
      </c>
      <c r="G205" s="1249"/>
      <c r="H205" s="1252">
        <f t="shared" si="51"/>
        <v>0</v>
      </c>
      <c r="I205" s="171"/>
      <c r="J205" s="172">
        <f t="shared" si="52"/>
        <v>0</v>
      </c>
      <c r="K205" s="45"/>
      <c r="L205" s="1238">
        <f t="shared" si="53"/>
        <v>0</v>
      </c>
    </row>
    <row r="206" spans="1:12" x14ac:dyDescent="0.2">
      <c r="A206" s="171"/>
      <c r="B206" s="1086" t="s">
        <v>93</v>
      </c>
      <c r="C206" s="467"/>
      <c r="D206" s="468">
        <f t="shared" si="49"/>
        <v>0</v>
      </c>
      <c r="E206" s="467"/>
      <c r="F206" s="469">
        <f t="shared" si="50"/>
        <v>0</v>
      </c>
      <c r="G206" s="1249"/>
      <c r="H206" s="1252">
        <f t="shared" si="51"/>
        <v>0</v>
      </c>
      <c r="I206" s="171"/>
      <c r="J206" s="172">
        <f t="shared" si="52"/>
        <v>0</v>
      </c>
      <c r="K206" s="45"/>
      <c r="L206" s="1238">
        <f t="shared" si="53"/>
        <v>0</v>
      </c>
    </row>
    <row r="207" spans="1:12" x14ac:dyDescent="0.2">
      <c r="A207" s="171"/>
      <c r="B207" s="1087" t="s">
        <v>94</v>
      </c>
      <c r="C207" s="467"/>
      <c r="D207" s="468">
        <f t="shared" si="49"/>
        <v>0</v>
      </c>
      <c r="E207" s="467"/>
      <c r="F207" s="469">
        <f t="shared" si="50"/>
        <v>0</v>
      </c>
      <c r="G207" s="1249"/>
      <c r="H207" s="1252">
        <f t="shared" si="51"/>
        <v>0</v>
      </c>
      <c r="I207" s="171"/>
      <c r="J207" s="172">
        <f t="shared" si="52"/>
        <v>0</v>
      </c>
      <c r="K207" s="45"/>
      <c r="L207" s="1238">
        <f t="shared" si="53"/>
        <v>0</v>
      </c>
    </row>
    <row r="208" spans="1:12" x14ac:dyDescent="0.2">
      <c r="A208" s="171"/>
      <c r="B208" s="1087" t="s">
        <v>95</v>
      </c>
      <c r="C208" s="470"/>
      <c r="D208" s="468">
        <f t="shared" si="49"/>
        <v>0</v>
      </c>
      <c r="E208" s="467"/>
      <c r="F208" s="469">
        <f t="shared" si="50"/>
        <v>0</v>
      </c>
      <c r="G208" s="1249"/>
      <c r="H208" s="1252">
        <f t="shared" si="51"/>
        <v>0</v>
      </c>
      <c r="I208" s="171"/>
      <c r="J208" s="172">
        <f t="shared" si="52"/>
        <v>0</v>
      </c>
      <c r="K208" s="45"/>
      <c r="L208" s="1238">
        <f t="shared" si="53"/>
        <v>0</v>
      </c>
    </row>
    <row r="209" spans="1:12" x14ac:dyDescent="0.2">
      <c r="A209" s="171"/>
      <c r="B209" s="1087" t="s">
        <v>96</v>
      </c>
      <c r="C209" s="467"/>
      <c r="D209" s="468">
        <f t="shared" si="49"/>
        <v>0</v>
      </c>
      <c r="E209" s="467"/>
      <c r="F209" s="469">
        <f t="shared" si="50"/>
        <v>0</v>
      </c>
      <c r="G209" s="1249"/>
      <c r="H209" s="1252">
        <f t="shared" si="51"/>
        <v>0</v>
      </c>
      <c r="I209" s="171"/>
      <c r="J209" s="172">
        <f t="shared" si="52"/>
        <v>0</v>
      </c>
      <c r="K209" s="45"/>
      <c r="L209" s="1238">
        <f t="shared" si="53"/>
        <v>0</v>
      </c>
    </row>
    <row r="210" spans="1:12" x14ac:dyDescent="0.2">
      <c r="A210" s="171"/>
      <c r="B210" s="1087" t="s">
        <v>97</v>
      </c>
      <c r="C210" s="467"/>
      <c r="D210" s="468">
        <f t="shared" si="49"/>
        <v>0</v>
      </c>
      <c r="E210" s="467"/>
      <c r="F210" s="469">
        <f t="shared" si="50"/>
        <v>0</v>
      </c>
      <c r="G210" s="1249"/>
      <c r="H210" s="1252">
        <f t="shared" si="51"/>
        <v>0</v>
      </c>
      <c r="I210" s="171"/>
      <c r="J210" s="172">
        <f t="shared" si="52"/>
        <v>0</v>
      </c>
      <c r="K210" s="45"/>
      <c r="L210" s="1238">
        <f t="shared" si="53"/>
        <v>0</v>
      </c>
    </row>
    <row r="211" spans="1:12" x14ac:dyDescent="0.2">
      <c r="A211" s="171"/>
      <c r="B211" s="1086" t="s">
        <v>98</v>
      </c>
      <c r="C211" s="467"/>
      <c r="D211" s="468">
        <f t="shared" si="49"/>
        <v>0</v>
      </c>
      <c r="E211" s="467"/>
      <c r="F211" s="469">
        <f t="shared" si="50"/>
        <v>0</v>
      </c>
      <c r="G211" s="1249"/>
      <c r="H211" s="1252">
        <f t="shared" si="51"/>
        <v>0</v>
      </c>
      <c r="I211" s="171"/>
      <c r="J211" s="172">
        <f t="shared" si="52"/>
        <v>0</v>
      </c>
      <c r="K211" s="45"/>
      <c r="L211" s="1238">
        <f t="shared" si="53"/>
        <v>0</v>
      </c>
    </row>
    <row r="212" spans="1:12" x14ac:dyDescent="0.2">
      <c r="A212" s="171"/>
      <c r="B212" s="1086" t="s">
        <v>99</v>
      </c>
      <c r="C212" s="467"/>
      <c r="D212" s="468">
        <f t="shared" si="49"/>
        <v>0</v>
      </c>
      <c r="E212" s="467"/>
      <c r="F212" s="469">
        <f t="shared" si="50"/>
        <v>0</v>
      </c>
      <c r="G212" s="1249"/>
      <c r="H212" s="1252">
        <f t="shared" si="51"/>
        <v>0</v>
      </c>
      <c r="I212" s="171"/>
      <c r="J212" s="172">
        <f t="shared" si="52"/>
        <v>0</v>
      </c>
      <c r="K212" s="45"/>
      <c r="L212" s="1238">
        <f t="shared" si="53"/>
        <v>0</v>
      </c>
    </row>
    <row r="213" spans="1:12" x14ac:dyDescent="0.2">
      <c r="A213" s="1088"/>
      <c r="B213" s="1088">
        <v>2020</v>
      </c>
      <c r="C213" s="194" t="s">
        <v>116</v>
      </c>
      <c r="D213" s="446">
        <f>SUM(D201:D212)</f>
        <v>0</v>
      </c>
      <c r="E213" s="174" t="s">
        <v>70</v>
      </c>
      <c r="F213" s="447">
        <f>SUM(F201:F212)</f>
        <v>0</v>
      </c>
      <c r="G213" s="1251" t="s">
        <v>134</v>
      </c>
      <c r="H213" s="1251">
        <f>SUM(H201:H212)</f>
        <v>0</v>
      </c>
      <c r="I213" s="170" t="s">
        <v>70</v>
      </c>
      <c r="J213" s="137">
        <f>SUM(J201:J212)</f>
        <v>0</v>
      </c>
      <c r="K213" s="1239" t="s">
        <v>70</v>
      </c>
      <c r="L213" s="1255">
        <f>SUM(L201:L212)</f>
        <v>0</v>
      </c>
    </row>
    <row r="214" spans="1:12" x14ac:dyDescent="0.2">
      <c r="G214" s="1254"/>
      <c r="H214" s="1253"/>
    </row>
    <row r="215" spans="1:12" x14ac:dyDescent="0.2">
      <c r="G215" s="1254"/>
      <c r="H215" s="1253"/>
    </row>
    <row r="216" spans="1:12" x14ac:dyDescent="0.2">
      <c r="G216" s="1254"/>
      <c r="H216" s="1253"/>
    </row>
    <row r="217" spans="1:12" x14ac:dyDescent="0.2">
      <c r="G217" s="1254"/>
      <c r="H217" s="1253"/>
    </row>
    <row r="218" spans="1:12" x14ac:dyDescent="0.2">
      <c r="G218" s="1254"/>
      <c r="H218" s="1253"/>
    </row>
    <row r="219" spans="1:12" x14ac:dyDescent="0.2">
      <c r="G219" s="1254"/>
      <c r="H219" s="1253"/>
    </row>
    <row r="220" spans="1:12" x14ac:dyDescent="0.2">
      <c r="G220" s="1254"/>
      <c r="H220" s="1253"/>
    </row>
    <row r="221" spans="1:12" x14ac:dyDescent="0.2">
      <c r="G221" s="1254"/>
      <c r="H221" s="1253"/>
    </row>
    <row r="222" spans="1:12" x14ac:dyDescent="0.2">
      <c r="G222" s="1254"/>
      <c r="H222" s="1253"/>
    </row>
    <row r="223" spans="1:12" x14ac:dyDescent="0.2">
      <c r="G223" s="1254"/>
      <c r="H223" s="1253"/>
    </row>
    <row r="224" spans="1:12" x14ac:dyDescent="0.2">
      <c r="G224" s="1254"/>
      <c r="H224" s="1253"/>
    </row>
    <row r="225" spans="7:8" x14ac:dyDescent="0.2">
      <c r="G225" s="1254"/>
      <c r="H225" s="1253"/>
    </row>
    <row r="226" spans="7:8" x14ac:dyDescent="0.2">
      <c r="G226" s="1254"/>
      <c r="H226" s="1253"/>
    </row>
    <row r="227" spans="7:8" x14ac:dyDescent="0.2">
      <c r="G227" s="1254"/>
      <c r="H227" s="1253"/>
    </row>
    <row r="228" spans="7:8" x14ac:dyDescent="0.2">
      <c r="G228" s="1254"/>
      <c r="H228" s="1253"/>
    </row>
    <row r="229" spans="7:8" x14ac:dyDescent="0.2">
      <c r="G229" s="1254"/>
      <c r="H229" s="1253"/>
    </row>
    <row r="230" spans="7:8" x14ac:dyDescent="0.2">
      <c r="G230" s="1254"/>
      <c r="H230" s="1253"/>
    </row>
    <row r="231" spans="7:8" x14ac:dyDescent="0.2">
      <c r="G231" s="1254"/>
      <c r="H231" s="1253"/>
    </row>
    <row r="232" spans="7:8" x14ac:dyDescent="0.2">
      <c r="G232" s="1254"/>
      <c r="H232" s="1253"/>
    </row>
    <row r="233" spans="7:8" x14ac:dyDescent="0.2">
      <c r="G233" s="1254"/>
      <c r="H233" s="1253"/>
    </row>
    <row r="234" spans="7:8" x14ac:dyDescent="0.2">
      <c r="G234" s="1254"/>
      <c r="H234" s="1253"/>
    </row>
    <row r="235" spans="7:8" x14ac:dyDescent="0.2">
      <c r="G235" s="1254"/>
      <c r="H235" s="1253"/>
    </row>
    <row r="236" spans="7:8" x14ac:dyDescent="0.2">
      <c r="G236" s="1254"/>
      <c r="H236" s="1253"/>
    </row>
    <row r="237" spans="7:8" x14ac:dyDescent="0.2">
      <c r="G237" s="1254"/>
      <c r="H237" s="1253"/>
    </row>
    <row r="238" spans="7:8" x14ac:dyDescent="0.2">
      <c r="G238" s="1254"/>
      <c r="H238" s="1253"/>
    </row>
    <row r="239" spans="7:8" x14ac:dyDescent="0.2">
      <c r="G239" s="1254"/>
      <c r="H239" s="1253"/>
    </row>
    <row r="240" spans="7:8" x14ac:dyDescent="0.2">
      <c r="G240" s="1254"/>
      <c r="H240" s="1253"/>
    </row>
    <row r="241" spans="7:8" x14ac:dyDescent="0.2">
      <c r="G241" s="1254"/>
      <c r="H241" s="1253"/>
    </row>
    <row r="242" spans="7:8" x14ac:dyDescent="0.2">
      <c r="G242" s="1254"/>
      <c r="H242" s="1253"/>
    </row>
    <row r="243" spans="7:8" x14ac:dyDescent="0.2">
      <c r="G243" s="1254"/>
      <c r="H243" s="1253"/>
    </row>
    <row r="244" spans="7:8" x14ac:dyDescent="0.2">
      <c r="G244" s="1254"/>
      <c r="H244" s="1253"/>
    </row>
    <row r="245" spans="7:8" x14ac:dyDescent="0.2">
      <c r="G245" s="1254"/>
      <c r="H245" s="1253"/>
    </row>
    <row r="246" spans="7:8" x14ac:dyDescent="0.2">
      <c r="G246" s="1254"/>
      <c r="H246" s="1253"/>
    </row>
    <row r="247" spans="7:8" x14ac:dyDescent="0.2">
      <c r="G247" s="1254"/>
      <c r="H247" s="1253"/>
    </row>
    <row r="248" spans="7:8" x14ac:dyDescent="0.2">
      <c r="G248" s="1254"/>
      <c r="H248" s="1253"/>
    </row>
    <row r="249" spans="7:8" x14ac:dyDescent="0.2">
      <c r="G249" s="1254"/>
      <c r="H249" s="1253"/>
    </row>
    <row r="250" spans="7:8" x14ac:dyDescent="0.2">
      <c r="G250" s="1254"/>
      <c r="H250" s="1253"/>
    </row>
    <row r="251" spans="7:8" x14ac:dyDescent="0.2">
      <c r="G251" s="1254"/>
      <c r="H251" s="1253"/>
    </row>
    <row r="252" spans="7:8" x14ac:dyDescent="0.2">
      <c r="G252" s="1254"/>
      <c r="H252" s="1253"/>
    </row>
    <row r="253" spans="7:8" x14ac:dyDescent="0.2">
      <c r="G253" s="1254"/>
      <c r="H253" s="1253"/>
    </row>
    <row r="254" spans="7:8" x14ac:dyDescent="0.2">
      <c r="G254" s="1254"/>
      <c r="H254" s="1253"/>
    </row>
    <row r="255" spans="7:8" x14ac:dyDescent="0.2">
      <c r="G255" s="1254"/>
      <c r="H255" s="1253"/>
    </row>
    <row r="256" spans="7:8" x14ac:dyDescent="0.2">
      <c r="G256" s="1254"/>
      <c r="H256" s="1253"/>
    </row>
    <row r="257" spans="7:8" x14ac:dyDescent="0.2">
      <c r="G257" s="1254"/>
      <c r="H257" s="1253"/>
    </row>
    <row r="258" spans="7:8" x14ac:dyDescent="0.2">
      <c r="G258" s="1254"/>
      <c r="H258" s="1253"/>
    </row>
    <row r="259" spans="7:8" x14ac:dyDescent="0.2">
      <c r="G259" s="1254"/>
      <c r="H259" s="1253"/>
    </row>
    <row r="260" spans="7:8" x14ac:dyDescent="0.2">
      <c r="G260" s="1254"/>
      <c r="H260" s="1253"/>
    </row>
    <row r="261" spans="7:8" x14ac:dyDescent="0.2">
      <c r="G261" s="1254"/>
      <c r="H261" s="1253"/>
    </row>
    <row r="262" spans="7:8" x14ac:dyDescent="0.2">
      <c r="G262" s="1254"/>
      <c r="H262" s="1253"/>
    </row>
    <row r="263" spans="7:8" x14ac:dyDescent="0.2">
      <c r="G263" s="1254"/>
      <c r="H263" s="1253"/>
    </row>
    <row r="264" spans="7:8" x14ac:dyDescent="0.2">
      <c r="G264" s="1254"/>
      <c r="H264" s="1253"/>
    </row>
    <row r="265" spans="7:8" x14ac:dyDescent="0.2">
      <c r="G265" s="1254"/>
      <c r="H265" s="1253"/>
    </row>
    <row r="266" spans="7:8" x14ac:dyDescent="0.2">
      <c r="G266" s="1254"/>
      <c r="H266" s="1253"/>
    </row>
    <row r="267" spans="7:8" x14ac:dyDescent="0.2">
      <c r="G267" s="1254"/>
      <c r="H267" s="1253"/>
    </row>
    <row r="268" spans="7:8" x14ac:dyDescent="0.2">
      <c r="G268" s="1254"/>
      <c r="H268" s="1253"/>
    </row>
    <row r="269" spans="7:8" x14ac:dyDescent="0.2">
      <c r="G269" s="1254"/>
      <c r="H269" s="1253"/>
    </row>
    <row r="270" spans="7:8" x14ac:dyDescent="0.2">
      <c r="G270" s="1254"/>
      <c r="H270" s="1253"/>
    </row>
    <row r="271" spans="7:8" x14ac:dyDescent="0.2">
      <c r="G271" s="1254"/>
      <c r="H271" s="1253"/>
    </row>
    <row r="272" spans="7:8" x14ac:dyDescent="0.2">
      <c r="G272" s="1254"/>
      <c r="H272" s="1253"/>
    </row>
    <row r="273" spans="7:8" x14ac:dyDescent="0.2">
      <c r="G273" s="1254"/>
      <c r="H273" s="1253"/>
    </row>
    <row r="274" spans="7:8" x14ac:dyDescent="0.2">
      <c r="G274" s="1254"/>
      <c r="H274" s="1253"/>
    </row>
    <row r="275" spans="7:8" x14ac:dyDescent="0.2">
      <c r="G275" s="1254"/>
      <c r="H275" s="1253"/>
    </row>
    <row r="276" spans="7:8" x14ac:dyDescent="0.2">
      <c r="G276" s="1254"/>
      <c r="H276" s="1253"/>
    </row>
    <row r="277" spans="7:8" x14ac:dyDescent="0.2">
      <c r="G277" s="1254"/>
      <c r="H277" s="1253"/>
    </row>
    <row r="278" spans="7:8" x14ac:dyDescent="0.2">
      <c r="G278" s="1254"/>
      <c r="H278" s="1253"/>
    </row>
    <row r="279" spans="7:8" x14ac:dyDescent="0.2">
      <c r="G279" s="1254"/>
      <c r="H279" s="1253"/>
    </row>
    <row r="280" spans="7:8" x14ac:dyDescent="0.2">
      <c r="G280" s="1254"/>
      <c r="H280" s="1253"/>
    </row>
    <row r="281" spans="7:8" x14ac:dyDescent="0.2">
      <c r="G281" s="1254"/>
      <c r="H281" s="1253"/>
    </row>
    <row r="282" spans="7:8" x14ac:dyDescent="0.2">
      <c r="G282" s="1254"/>
      <c r="H282" s="1253"/>
    </row>
    <row r="283" spans="7:8" x14ac:dyDescent="0.2">
      <c r="G283" s="1254"/>
      <c r="H283" s="1253"/>
    </row>
    <row r="284" spans="7:8" x14ac:dyDescent="0.2">
      <c r="G284" s="1254"/>
      <c r="H284" s="1253"/>
    </row>
    <row r="285" spans="7:8" x14ac:dyDescent="0.2">
      <c r="G285" s="1254"/>
      <c r="H285" s="1253"/>
    </row>
    <row r="286" spans="7:8" x14ac:dyDescent="0.2">
      <c r="G286" s="1254"/>
      <c r="H286" s="1253"/>
    </row>
    <row r="287" spans="7:8" x14ac:dyDescent="0.2">
      <c r="G287" s="1254"/>
      <c r="H287" s="1253"/>
    </row>
    <row r="288" spans="7:8" x14ac:dyDescent="0.2">
      <c r="G288" s="1254"/>
      <c r="H288" s="1253"/>
    </row>
    <row r="289" spans="7:8" x14ac:dyDescent="0.2">
      <c r="G289" s="1254"/>
      <c r="H289" s="1253"/>
    </row>
    <row r="290" spans="7:8" x14ac:dyDescent="0.2">
      <c r="G290" s="1254"/>
      <c r="H290" s="1253"/>
    </row>
    <row r="291" spans="7:8" x14ac:dyDescent="0.2">
      <c r="G291" s="1254"/>
    </row>
    <row r="292" spans="7:8" x14ac:dyDescent="0.2">
      <c r="G292" s="1254"/>
    </row>
    <row r="293" spans="7:8" x14ac:dyDescent="0.2">
      <c r="G293" s="1254"/>
    </row>
    <row r="294" spans="7:8" x14ac:dyDescent="0.2">
      <c r="G294" s="1254"/>
    </row>
    <row r="295" spans="7:8" x14ac:dyDescent="0.2">
      <c r="G295" s="1254"/>
    </row>
    <row r="296" spans="7:8" x14ac:dyDescent="0.2">
      <c r="G296" s="1254"/>
    </row>
    <row r="297" spans="7:8" x14ac:dyDescent="0.2">
      <c r="G297" s="1254"/>
    </row>
    <row r="298" spans="7:8" x14ac:dyDescent="0.2">
      <c r="G298" s="1254"/>
    </row>
    <row r="299" spans="7:8" x14ac:dyDescent="0.2">
      <c r="G299" s="1254"/>
    </row>
    <row r="300" spans="7:8" x14ac:dyDescent="0.2">
      <c r="G300" s="1254"/>
    </row>
    <row r="301" spans="7:8" x14ac:dyDescent="0.2">
      <c r="G301" s="1254"/>
    </row>
    <row r="302" spans="7:8" x14ac:dyDescent="0.2">
      <c r="G302" s="1254"/>
    </row>
    <row r="303" spans="7:8" x14ac:dyDescent="0.2">
      <c r="G303" s="1254"/>
    </row>
  </sheetData>
  <phoneticPr fontId="0" type="noConversion"/>
  <pageMargins left="0.78740157499999996" right="0.78740157499999996" top="0.984251969" bottom="0.984251969" header="0.4921259845" footer="0.4921259845"/>
  <pageSetup paperSize="9" fitToWidth="0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BreakPreview" zoomScale="60" zoomScaleNormal="100" workbookViewId="0">
      <selection activeCell="I40" sqref="I40"/>
    </sheetView>
  </sheetViews>
  <sheetFormatPr baseColWidth="10" defaultRowHeight="12.75" x14ac:dyDescent="0.2"/>
  <cols>
    <col min="1" max="1" width="8.42578125" customWidth="1"/>
    <col min="2" max="2" width="16.5703125" customWidth="1"/>
    <col min="3" max="3" width="22" customWidth="1"/>
    <col min="4" max="4" width="12" customWidth="1"/>
    <col min="5" max="5" width="9.5703125" customWidth="1"/>
    <col min="6" max="6" width="11.28515625" customWidth="1"/>
    <col min="13" max="13" width="10.42578125" customWidth="1"/>
  </cols>
  <sheetData>
    <row r="1" spans="1:6" ht="12.75" customHeight="1" x14ac:dyDescent="0.2">
      <c r="A1" s="1289" t="s">
        <v>150</v>
      </c>
      <c r="B1" s="1291" t="s">
        <v>314</v>
      </c>
      <c r="C1" s="1291" t="s">
        <v>199</v>
      </c>
      <c r="D1" s="1291" t="s">
        <v>315</v>
      </c>
      <c r="E1" s="555" t="s">
        <v>148</v>
      </c>
      <c r="F1" s="554" t="s">
        <v>68</v>
      </c>
    </row>
    <row r="2" spans="1:6" ht="13.5" thickBot="1" x14ac:dyDescent="0.25">
      <c r="A2" s="1293"/>
      <c r="B2" s="1294"/>
      <c r="C2" s="1294"/>
      <c r="D2" s="1294"/>
      <c r="E2" s="684" t="s">
        <v>149</v>
      </c>
      <c r="F2" s="551" t="s">
        <v>206</v>
      </c>
    </row>
    <row r="3" spans="1:6" ht="15.75" x14ac:dyDescent="0.25">
      <c r="A3" s="685">
        <v>2006</v>
      </c>
      <c r="B3" s="686">
        <v>20692</v>
      </c>
      <c r="C3" s="686">
        <v>20849</v>
      </c>
      <c r="D3" s="686">
        <v>2528</v>
      </c>
      <c r="E3" s="27">
        <v>0.98</v>
      </c>
      <c r="F3" s="687">
        <v>50</v>
      </c>
    </row>
    <row r="4" spans="1:6" ht="15.75" x14ac:dyDescent="0.25">
      <c r="A4" s="549">
        <v>2007</v>
      </c>
      <c r="B4" s="383">
        <v>12021</v>
      </c>
      <c r="C4" s="383">
        <f>PRODUCT(B4,E4)</f>
        <v>13102.890000000001</v>
      </c>
      <c r="D4" s="383">
        <v>2382</v>
      </c>
      <c r="E4" s="5">
        <v>1.0900000000000001</v>
      </c>
      <c r="F4" s="525">
        <v>5</v>
      </c>
    </row>
    <row r="5" spans="1:6" ht="15.75" x14ac:dyDescent="0.25">
      <c r="A5" s="549">
        <v>2008</v>
      </c>
      <c r="B5" s="383">
        <v>16465</v>
      </c>
      <c r="C5" s="383">
        <v>16847</v>
      </c>
      <c r="D5" s="383">
        <v>2685</v>
      </c>
      <c r="E5" s="5">
        <v>1.04</v>
      </c>
      <c r="F5" s="525">
        <v>11</v>
      </c>
    </row>
    <row r="6" spans="1:6" ht="15.75" x14ac:dyDescent="0.25">
      <c r="A6" s="549">
        <v>2009</v>
      </c>
      <c r="B6" s="383">
        <v>15506</v>
      </c>
      <c r="C6" s="383">
        <v>16170</v>
      </c>
      <c r="D6" s="383">
        <v>2967</v>
      </c>
      <c r="E6" s="5">
        <v>1.06</v>
      </c>
      <c r="F6" s="525">
        <v>4</v>
      </c>
    </row>
    <row r="7" spans="1:6" ht="15.75" x14ac:dyDescent="0.25">
      <c r="A7" s="549">
        <v>2010</v>
      </c>
      <c r="B7" s="383">
        <v>14486</v>
      </c>
      <c r="C7" s="383">
        <v>13546</v>
      </c>
      <c r="D7" s="383">
        <v>2590</v>
      </c>
      <c r="E7" s="5">
        <v>0.93</v>
      </c>
      <c r="F7" s="525">
        <v>9</v>
      </c>
    </row>
    <row r="8" spans="1:6" ht="15.75" x14ac:dyDescent="0.25">
      <c r="A8" s="798">
        <v>2011</v>
      </c>
      <c r="B8" s="799">
        <v>12671</v>
      </c>
      <c r="C8" s="799">
        <v>14182</v>
      </c>
      <c r="D8" s="799">
        <v>3525</v>
      </c>
      <c r="E8" s="368">
        <v>1.1100000000000001</v>
      </c>
      <c r="F8" s="800">
        <v>4</v>
      </c>
    </row>
    <row r="9" spans="1:6" ht="15.75" x14ac:dyDescent="0.25">
      <c r="A9" s="798">
        <v>2012</v>
      </c>
      <c r="B9" s="799">
        <v>15970</v>
      </c>
      <c r="C9" s="799">
        <v>16882</v>
      </c>
      <c r="D9" s="799">
        <v>2994</v>
      </c>
      <c r="E9" s="368">
        <v>1.05</v>
      </c>
      <c r="F9" s="800">
        <v>11</v>
      </c>
    </row>
    <row r="10" spans="1:6" ht="15.75" x14ac:dyDescent="0.25">
      <c r="A10" s="798">
        <v>2013</v>
      </c>
      <c r="B10" s="799">
        <v>15908</v>
      </c>
      <c r="C10" s="799">
        <v>16067</v>
      </c>
      <c r="D10" s="799">
        <v>2862</v>
      </c>
      <c r="E10" s="1225">
        <v>1</v>
      </c>
      <c r="F10" s="800">
        <v>8</v>
      </c>
    </row>
    <row r="11" spans="1:6" ht="15.75" x14ac:dyDescent="0.25">
      <c r="A11" s="1079">
        <v>2014</v>
      </c>
      <c r="B11" s="383">
        <v>14407</v>
      </c>
      <c r="C11" s="383">
        <f>B11*E11</f>
        <v>16135.840000000002</v>
      </c>
      <c r="D11" s="383">
        <v>3498</v>
      </c>
      <c r="E11" s="5">
        <v>1.1200000000000001</v>
      </c>
      <c r="F11" s="357">
        <v>13</v>
      </c>
    </row>
    <row r="12" spans="1:6" ht="15.75" x14ac:dyDescent="0.25">
      <c r="A12" s="1079">
        <v>2015</v>
      </c>
      <c r="B12" s="383">
        <v>15894</v>
      </c>
      <c r="C12" s="383">
        <v>16688</v>
      </c>
      <c r="D12" s="383">
        <v>3849</v>
      </c>
      <c r="E12" s="5">
        <v>1.05</v>
      </c>
      <c r="F12" s="357">
        <v>10</v>
      </c>
    </row>
    <row r="13" spans="1:6" ht="15.75" x14ac:dyDescent="0.25">
      <c r="A13" s="1079">
        <v>2016</v>
      </c>
      <c r="B13" s="383">
        <v>19599</v>
      </c>
      <c r="C13" s="383">
        <v>19990</v>
      </c>
      <c r="D13" s="383">
        <v>3190</v>
      </c>
      <c r="E13" s="5">
        <v>1.02</v>
      </c>
      <c r="F13" s="357">
        <v>14</v>
      </c>
    </row>
    <row r="14" spans="1:6" ht="15.75" x14ac:dyDescent="0.25">
      <c r="A14" s="1079">
        <v>2017</v>
      </c>
      <c r="B14" s="383">
        <v>19130</v>
      </c>
      <c r="C14" s="383">
        <v>19321</v>
      </c>
      <c r="D14" s="383">
        <v>3831</v>
      </c>
      <c r="E14" s="5">
        <v>1.01</v>
      </c>
      <c r="F14" s="357">
        <v>14</v>
      </c>
    </row>
    <row r="16" spans="1:6" x14ac:dyDescent="0.2">
      <c r="A16" s="743" t="s">
        <v>403</v>
      </c>
      <c r="C16" s="743" t="s">
        <v>404</v>
      </c>
    </row>
    <row r="17" spans="3:3" x14ac:dyDescent="0.2">
      <c r="C17" s="743" t="s">
        <v>405</v>
      </c>
    </row>
    <row r="34" spans="1:4" x14ac:dyDescent="0.2">
      <c r="D34" s="735"/>
    </row>
    <row r="38" spans="1:4" x14ac:dyDescent="0.2">
      <c r="A38" t="s">
        <v>372</v>
      </c>
      <c r="C38" t="s">
        <v>633</v>
      </c>
    </row>
    <row r="39" spans="1:4" x14ac:dyDescent="0.2">
      <c r="A39" s="743" t="s">
        <v>403</v>
      </c>
      <c r="C39" s="743" t="s">
        <v>634</v>
      </c>
    </row>
    <row r="40" spans="1:4" x14ac:dyDescent="0.2">
      <c r="A40" t="s">
        <v>571</v>
      </c>
      <c r="C40" t="s">
        <v>572</v>
      </c>
    </row>
    <row r="41" spans="1:4" x14ac:dyDescent="0.2">
      <c r="A41" t="s">
        <v>635</v>
      </c>
      <c r="C41" t="s">
        <v>636</v>
      </c>
    </row>
  </sheetData>
  <mergeCells count="4">
    <mergeCell ref="A1:A2"/>
    <mergeCell ref="B1:B2"/>
    <mergeCell ref="C1:C2"/>
    <mergeCell ref="D1:D2"/>
  </mergeCells>
  <phoneticPr fontId="0" type="noConversion"/>
  <pageMargins left="0.78740157480314965" right="0.39370078740157483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G12" sqref="G12"/>
    </sheetView>
  </sheetViews>
  <sheetFormatPr baseColWidth="10" defaultRowHeight="12.75" x14ac:dyDescent="0.2"/>
  <cols>
    <col min="1" max="1" width="6.42578125" customWidth="1"/>
    <col min="2" max="2" width="13.28515625" customWidth="1"/>
    <col min="3" max="3" width="13.5703125" customWidth="1"/>
    <col min="4" max="4" width="10.140625" customWidth="1"/>
    <col min="5" max="5" width="8.42578125" customWidth="1"/>
    <col min="6" max="6" width="9.42578125" customWidth="1"/>
    <col min="7" max="7" width="7.42578125" customWidth="1"/>
    <col min="8" max="9" width="10.28515625" customWidth="1"/>
  </cols>
  <sheetData>
    <row r="1" spans="1:9" s="407" customFormat="1" ht="24" x14ac:dyDescent="0.15">
      <c r="A1" s="1295" t="s">
        <v>150</v>
      </c>
      <c r="B1" s="1297" t="s">
        <v>316</v>
      </c>
      <c r="C1" s="1299" t="s">
        <v>317</v>
      </c>
      <c r="D1" s="406" t="s">
        <v>143</v>
      </c>
      <c r="E1" s="1299" t="s">
        <v>144</v>
      </c>
      <c r="F1" s="406" t="s">
        <v>197</v>
      </c>
      <c r="G1" s="406" t="s">
        <v>318</v>
      </c>
      <c r="H1" s="406" t="s">
        <v>319</v>
      </c>
      <c r="I1" s="558" t="s">
        <v>61</v>
      </c>
    </row>
    <row r="2" spans="1:9" s="407" customFormat="1" ht="11.25" customHeight="1" thickBot="1" x14ac:dyDescent="0.25">
      <c r="A2" s="1296"/>
      <c r="B2" s="1298"/>
      <c r="C2" s="1300"/>
      <c r="D2" s="688" t="s">
        <v>145</v>
      </c>
      <c r="E2" s="1300"/>
      <c r="F2" s="688" t="s">
        <v>198</v>
      </c>
      <c r="G2" s="689"/>
      <c r="H2" s="690"/>
      <c r="I2" s="691" t="s">
        <v>68</v>
      </c>
    </row>
    <row r="3" spans="1:9" s="403" customFormat="1" x14ac:dyDescent="0.2">
      <c r="A3" s="559">
        <v>2005</v>
      </c>
      <c r="B3" s="560">
        <v>58844</v>
      </c>
      <c r="C3" s="560">
        <f t="shared" ref="C3:D8" si="0">PRODUCT(B3,G3)</f>
        <v>55313.359999999993</v>
      </c>
      <c r="D3" s="560">
        <f t="shared" si="0"/>
        <v>42298.126391999998</v>
      </c>
      <c r="E3" s="560">
        <v>6554</v>
      </c>
      <c r="F3" s="560">
        <v>6554</v>
      </c>
      <c r="G3" s="693">
        <v>0.94</v>
      </c>
      <c r="H3" s="562">
        <v>0.76470000000000005</v>
      </c>
      <c r="I3" s="563">
        <v>101</v>
      </c>
    </row>
    <row r="4" spans="1:9" s="403" customFormat="1" x14ac:dyDescent="0.2">
      <c r="A4" s="556">
        <v>2006</v>
      </c>
      <c r="B4" s="404">
        <v>57317</v>
      </c>
      <c r="C4" s="404">
        <f t="shared" si="0"/>
        <v>56170.659999999996</v>
      </c>
      <c r="D4" s="404">
        <f t="shared" si="0"/>
        <v>46250.921444</v>
      </c>
      <c r="E4" s="404">
        <v>5480</v>
      </c>
      <c r="F4" s="404">
        <v>5406</v>
      </c>
      <c r="G4" s="692">
        <v>0.98</v>
      </c>
      <c r="H4" s="219">
        <v>0.82340000000000002</v>
      </c>
      <c r="I4" s="521">
        <v>83</v>
      </c>
    </row>
    <row r="5" spans="1:9" s="403" customFormat="1" x14ac:dyDescent="0.2">
      <c r="A5" s="556">
        <v>2007</v>
      </c>
      <c r="B5" s="404">
        <v>54024</v>
      </c>
      <c r="C5" s="404">
        <f t="shared" si="0"/>
        <v>58886.16</v>
      </c>
      <c r="D5" s="404">
        <f t="shared" si="0"/>
        <v>42309.705960000007</v>
      </c>
      <c r="E5" s="404">
        <v>5237</v>
      </c>
      <c r="F5" s="404">
        <v>5310</v>
      </c>
      <c r="G5" s="692">
        <v>1.0900000000000001</v>
      </c>
      <c r="H5" s="61">
        <v>0.71850000000000003</v>
      </c>
      <c r="I5" s="522">
        <v>71</v>
      </c>
    </row>
    <row r="6" spans="1:9" s="403" customFormat="1" x14ac:dyDescent="0.2">
      <c r="A6" s="556">
        <v>2008</v>
      </c>
      <c r="B6" s="404">
        <v>27693</v>
      </c>
      <c r="C6" s="404">
        <f t="shared" si="0"/>
        <v>28800.720000000001</v>
      </c>
      <c r="D6" s="404">
        <f t="shared" si="0"/>
        <v>20460.031488000001</v>
      </c>
      <c r="E6" s="404">
        <v>6058</v>
      </c>
      <c r="F6" s="404">
        <v>5992</v>
      </c>
      <c r="G6" s="692">
        <v>1.04</v>
      </c>
      <c r="H6" s="519">
        <v>0.71040000000000003</v>
      </c>
      <c r="I6" s="522">
        <v>64</v>
      </c>
    </row>
    <row r="7" spans="1:9" s="403" customFormat="1" x14ac:dyDescent="0.2">
      <c r="A7" s="556">
        <v>2009</v>
      </c>
      <c r="B7" s="404">
        <v>43312</v>
      </c>
      <c r="C7" s="404">
        <f t="shared" si="0"/>
        <v>45910.720000000001</v>
      </c>
      <c r="D7" s="404">
        <f t="shared" si="0"/>
        <v>27087.324799999999</v>
      </c>
      <c r="E7" s="404">
        <v>6077</v>
      </c>
      <c r="F7" s="404">
        <v>5884</v>
      </c>
      <c r="G7" s="692">
        <v>1.06</v>
      </c>
      <c r="H7" s="519">
        <v>0.59</v>
      </c>
      <c r="I7" s="522">
        <v>64</v>
      </c>
    </row>
    <row r="8" spans="1:9" s="403" customFormat="1" x14ac:dyDescent="0.2">
      <c r="A8" s="556">
        <v>2010</v>
      </c>
      <c r="B8" s="404">
        <v>40714</v>
      </c>
      <c r="C8" s="404">
        <f t="shared" si="0"/>
        <v>37864.020000000004</v>
      </c>
      <c r="D8" s="404">
        <v>23952</v>
      </c>
      <c r="E8" s="404">
        <v>8353</v>
      </c>
      <c r="F8" s="404">
        <v>8330</v>
      </c>
      <c r="G8" s="692">
        <v>0.93</v>
      </c>
      <c r="H8" s="519">
        <v>0.63429999999999997</v>
      </c>
      <c r="I8" s="522">
        <v>57</v>
      </c>
    </row>
    <row r="9" spans="1:9" s="403" customFormat="1" x14ac:dyDescent="0.2">
      <c r="A9" s="801">
        <v>2011</v>
      </c>
      <c r="B9" s="802">
        <v>21330</v>
      </c>
      <c r="C9" s="802">
        <v>21330</v>
      </c>
      <c r="D9" s="682">
        <v>12620</v>
      </c>
      <c r="E9" s="802">
        <v>10635</v>
      </c>
      <c r="F9" s="802">
        <v>10635</v>
      </c>
      <c r="G9" s="803">
        <v>1.1100000000000001</v>
      </c>
      <c r="H9" s="804"/>
      <c r="I9" s="805">
        <v>74</v>
      </c>
    </row>
    <row r="10" spans="1:9" x14ac:dyDescent="0.2">
      <c r="A10" s="801">
        <v>2012</v>
      </c>
      <c r="B10" s="802">
        <v>27429</v>
      </c>
      <c r="C10" s="802">
        <v>27429</v>
      </c>
      <c r="D10" s="682">
        <v>16149</v>
      </c>
      <c r="E10" s="802">
        <v>9484</v>
      </c>
      <c r="F10" s="802">
        <v>9484</v>
      </c>
      <c r="G10" s="803">
        <v>1.05</v>
      </c>
      <c r="H10" s="804"/>
      <c r="I10" s="805">
        <v>46</v>
      </c>
    </row>
    <row r="11" spans="1:9" ht="13.5" thickBot="1" x14ac:dyDescent="0.25">
      <c r="A11" s="557">
        <v>2013</v>
      </c>
      <c r="B11" s="405">
        <v>26916</v>
      </c>
      <c r="C11" s="405">
        <v>26916</v>
      </c>
      <c r="D11" s="683">
        <v>13190</v>
      </c>
      <c r="E11" s="405">
        <v>8870</v>
      </c>
      <c r="F11" s="405">
        <v>8870</v>
      </c>
      <c r="G11" s="694">
        <v>1</v>
      </c>
      <c r="H11" s="520"/>
      <c r="I11" s="523">
        <v>59</v>
      </c>
    </row>
    <row r="32" spans="1:1" x14ac:dyDescent="0.2">
      <c r="A32" t="s">
        <v>320</v>
      </c>
    </row>
    <row r="33" spans="1:1" x14ac:dyDescent="0.2">
      <c r="A33" t="s">
        <v>210</v>
      </c>
    </row>
    <row r="34" spans="1:1" x14ac:dyDescent="0.2">
      <c r="A34" t="s">
        <v>211</v>
      </c>
    </row>
    <row r="36" spans="1:1" x14ac:dyDescent="0.2">
      <c r="A36" t="s">
        <v>277</v>
      </c>
    </row>
    <row r="37" spans="1:1" x14ac:dyDescent="0.2">
      <c r="A37" t="s">
        <v>278</v>
      </c>
    </row>
    <row r="38" spans="1:1" x14ac:dyDescent="0.2">
      <c r="A38" t="s">
        <v>279</v>
      </c>
    </row>
    <row r="40" spans="1:1" x14ac:dyDescent="0.2">
      <c r="A40" s="743" t="s">
        <v>407</v>
      </c>
    </row>
    <row r="42" spans="1:1" x14ac:dyDescent="0.2">
      <c r="A42" s="743" t="s">
        <v>408</v>
      </c>
    </row>
  </sheetData>
  <mergeCells count="4">
    <mergeCell ref="A1:A2"/>
    <mergeCell ref="B1:B2"/>
    <mergeCell ref="E1:E2"/>
    <mergeCell ref="C1:C2"/>
  </mergeCells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110" zoomScaleNormal="110" zoomScaleSheetLayoutView="80" workbookViewId="0">
      <selection activeCell="B12" sqref="B12"/>
    </sheetView>
  </sheetViews>
  <sheetFormatPr baseColWidth="10" defaultRowHeight="12.75" x14ac:dyDescent="0.2"/>
  <cols>
    <col min="1" max="1" width="6.85546875" customWidth="1"/>
    <col min="2" max="2" width="14.85546875" customWidth="1"/>
    <col min="3" max="3" width="9.140625" customWidth="1"/>
    <col min="4" max="4" width="15.42578125" customWidth="1"/>
    <col min="5" max="5" width="9" customWidth="1"/>
    <col min="6" max="6" width="9.5703125" customWidth="1"/>
    <col min="7" max="7" width="8.7109375" customWidth="1"/>
    <col min="8" max="8" width="10.7109375" customWidth="1"/>
  </cols>
  <sheetData>
    <row r="1" spans="1:8" x14ac:dyDescent="0.2">
      <c r="A1" s="988" t="s">
        <v>150</v>
      </c>
      <c r="B1" s="988" t="s">
        <v>534</v>
      </c>
      <c r="C1" s="1075" t="s">
        <v>148</v>
      </c>
      <c r="D1" s="1076" t="s">
        <v>267</v>
      </c>
      <c r="E1" s="986" t="s">
        <v>3</v>
      </c>
      <c r="F1" s="986" t="s">
        <v>3</v>
      </c>
      <c r="G1" s="986" t="s">
        <v>3</v>
      </c>
      <c r="H1" s="1226" t="s">
        <v>68</v>
      </c>
    </row>
    <row r="2" spans="1:8" ht="13.5" thickBot="1" x14ac:dyDescent="0.25">
      <c r="A2" s="1082"/>
      <c r="B2" s="1082" t="s">
        <v>480</v>
      </c>
      <c r="C2" s="1083" t="s">
        <v>149</v>
      </c>
      <c r="D2" s="1084" t="s">
        <v>480</v>
      </c>
      <c r="E2" s="1081" t="s">
        <v>531</v>
      </c>
      <c r="F2" s="1081" t="s">
        <v>532</v>
      </c>
      <c r="G2" s="1081" t="s">
        <v>533</v>
      </c>
      <c r="H2" s="1227" t="s">
        <v>609</v>
      </c>
    </row>
    <row r="3" spans="1:8" x14ac:dyDescent="0.2">
      <c r="A3" s="1080">
        <v>2014</v>
      </c>
      <c r="B3" s="1100">
        <v>60882</v>
      </c>
      <c r="C3" s="1098">
        <v>1.1200000000000001</v>
      </c>
      <c r="D3" s="1100">
        <f>B3*C3</f>
        <v>68187.840000000011</v>
      </c>
      <c r="E3" s="1100">
        <v>13534</v>
      </c>
      <c r="F3" s="1100">
        <f>E3-G3</f>
        <v>11457</v>
      </c>
      <c r="G3" s="1107">
        <v>2077</v>
      </c>
      <c r="H3" s="1108">
        <v>91</v>
      </c>
    </row>
    <row r="4" spans="1:8" x14ac:dyDescent="0.2">
      <c r="A4" s="1073">
        <v>2015</v>
      </c>
      <c r="B4" s="1101">
        <v>72958</v>
      </c>
      <c r="C4" s="1099">
        <v>1.05</v>
      </c>
      <c r="D4" s="1101">
        <f t="shared" ref="D4:D9" si="0">B4*C4</f>
        <v>76605.900000000009</v>
      </c>
      <c r="E4" s="1101">
        <v>15178</v>
      </c>
      <c r="F4" s="934">
        <f t="shared" ref="F4:F9" si="1">E4-G4</f>
        <v>12901</v>
      </c>
      <c r="G4" s="1109">
        <v>2277</v>
      </c>
      <c r="H4" s="1110">
        <v>85</v>
      </c>
    </row>
    <row r="5" spans="1:8" x14ac:dyDescent="0.2">
      <c r="A5" s="1073">
        <v>2016</v>
      </c>
      <c r="B5" s="1101">
        <v>79954</v>
      </c>
      <c r="C5" s="1099">
        <v>1.02</v>
      </c>
      <c r="D5" s="1101">
        <f t="shared" si="0"/>
        <v>81553.08</v>
      </c>
      <c r="E5" s="1101">
        <v>14902</v>
      </c>
      <c r="F5" s="934">
        <f t="shared" si="1"/>
        <v>12341</v>
      </c>
      <c r="G5" s="1109">
        <v>2561</v>
      </c>
      <c r="H5" s="1110">
        <v>83</v>
      </c>
    </row>
    <row r="6" spans="1:8" x14ac:dyDescent="0.2">
      <c r="A6" s="1073">
        <v>2017</v>
      </c>
      <c r="B6" s="1101">
        <v>95600</v>
      </c>
      <c r="C6" s="1099">
        <v>1.01</v>
      </c>
      <c r="D6" s="1101">
        <f t="shared" si="0"/>
        <v>96556</v>
      </c>
      <c r="E6" s="1101">
        <v>15190</v>
      </c>
      <c r="F6" s="934">
        <f t="shared" si="1"/>
        <v>12560</v>
      </c>
      <c r="G6" s="1109">
        <v>2630</v>
      </c>
      <c r="H6" s="1110">
        <v>88</v>
      </c>
    </row>
    <row r="7" spans="1:8" x14ac:dyDescent="0.2">
      <c r="A7" s="1073">
        <v>2018</v>
      </c>
      <c r="B7" s="1101"/>
      <c r="C7" s="1099"/>
      <c r="D7" s="1101">
        <f t="shared" si="0"/>
        <v>0</v>
      </c>
      <c r="E7" s="1101"/>
      <c r="F7" s="934">
        <f t="shared" si="1"/>
        <v>0</v>
      </c>
      <c r="G7" s="1109"/>
      <c r="H7" s="1110"/>
    </row>
    <row r="8" spans="1:8" x14ac:dyDescent="0.2">
      <c r="A8" s="1073">
        <v>2019</v>
      </c>
      <c r="B8" s="1101"/>
      <c r="C8" s="1099"/>
      <c r="D8" s="1101">
        <f t="shared" si="0"/>
        <v>0</v>
      </c>
      <c r="E8" s="1101"/>
      <c r="F8" s="934">
        <f t="shared" si="1"/>
        <v>0</v>
      </c>
      <c r="G8" s="1109"/>
      <c r="H8" s="1110"/>
    </row>
    <row r="9" spans="1:8" ht="13.5" thickBot="1" x14ac:dyDescent="0.25">
      <c r="A9" s="1074">
        <v>2020</v>
      </c>
      <c r="B9" s="1102"/>
      <c r="C9" s="1111"/>
      <c r="D9" s="1102">
        <f t="shared" si="0"/>
        <v>0</v>
      </c>
      <c r="E9" s="1102"/>
      <c r="F9" s="1112">
        <f t="shared" si="1"/>
        <v>0</v>
      </c>
      <c r="G9" s="1103"/>
      <c r="H9" s="1113"/>
    </row>
    <row r="10" spans="1:8" x14ac:dyDescent="0.2">
      <c r="A10" s="1105"/>
      <c r="B10" s="466"/>
      <c r="C10" s="1105"/>
      <c r="D10" s="466"/>
      <c r="E10" s="466"/>
      <c r="F10" s="466"/>
      <c r="G10" s="466"/>
      <c r="H10" s="1106"/>
    </row>
    <row r="11" spans="1:8" x14ac:dyDescent="0.2">
      <c r="A11" s="1247">
        <v>2017</v>
      </c>
      <c r="B11" s="466" t="s">
        <v>646</v>
      </c>
      <c r="C11" s="1105"/>
      <c r="D11" s="466"/>
      <c r="E11" s="466"/>
      <c r="F11" s="466"/>
      <c r="G11" s="466"/>
      <c r="H11" s="1106"/>
    </row>
    <row r="12" spans="1:8" x14ac:dyDescent="0.2">
      <c r="A12" s="1247"/>
      <c r="B12" s="466"/>
      <c r="C12" s="1105"/>
      <c r="D12" s="466"/>
      <c r="E12" s="466"/>
      <c r="F12" s="466"/>
      <c r="G12" s="466"/>
      <c r="H12" s="1106"/>
    </row>
    <row r="13" spans="1:8" x14ac:dyDescent="0.2">
      <c r="A13" s="1247"/>
      <c r="B13" s="466"/>
      <c r="C13" s="1105"/>
      <c r="D13" s="466"/>
      <c r="E13" s="466"/>
      <c r="F13" s="466"/>
      <c r="G13" s="466"/>
      <c r="H13" s="1106"/>
    </row>
    <row r="14" spans="1:8" x14ac:dyDescent="0.2">
      <c r="A14" s="1105"/>
      <c r="B14" s="466"/>
      <c r="C14" s="1105"/>
      <c r="D14" s="466"/>
      <c r="E14" s="466"/>
      <c r="F14" s="466"/>
      <c r="G14" s="466"/>
      <c r="H14" s="1106"/>
    </row>
  </sheetData>
  <pageMargins left="0.7" right="0.7" top="0.78740157499999996" bottom="0.78740157499999996" header="0.3" footer="0.3"/>
  <pageSetup paperSize="9" scale="99" orientation="landscape" r:id="rId1"/>
  <rowBreaks count="1" manualBreakCount="1">
    <brk id="32" max="16383" man="1"/>
  </rowBreaks>
  <colBreaks count="1" manualBreakCount="1">
    <brk id="13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S42"/>
  <sheetViews>
    <sheetView view="pageBreakPreview" zoomScale="60" zoomScaleNormal="110" workbookViewId="0">
      <selection activeCell="B43" sqref="B43"/>
    </sheetView>
  </sheetViews>
  <sheetFormatPr baseColWidth="10" defaultRowHeight="12.75" x14ac:dyDescent="0.2"/>
  <cols>
    <col min="4" max="4" width="12.28515625" customWidth="1"/>
    <col min="5" max="5" width="12" customWidth="1"/>
    <col min="7" max="7" width="7.42578125" customWidth="1"/>
    <col min="8" max="8" width="2.7109375" customWidth="1"/>
    <col min="12" max="12" width="12.28515625" customWidth="1"/>
    <col min="13" max="13" width="12" customWidth="1"/>
    <col min="14" max="14" width="7.28515625" customWidth="1"/>
    <col min="15" max="15" width="10.5703125" customWidth="1"/>
    <col min="18" max="18" width="14.5703125" customWidth="1"/>
  </cols>
  <sheetData>
    <row r="15" spans="1:16" ht="13.5" thickBot="1" x14ac:dyDescent="0.25"/>
    <row r="16" spans="1:16" ht="13.5" thickBot="1" x14ac:dyDescent="0.25">
      <c r="A16" s="515" t="s">
        <v>158</v>
      </c>
      <c r="B16" s="516" t="s">
        <v>18</v>
      </c>
      <c r="C16" s="1309" t="s">
        <v>266</v>
      </c>
      <c r="D16" s="1309"/>
      <c r="E16" s="516" t="s">
        <v>138</v>
      </c>
      <c r="F16" s="1309" t="s">
        <v>267</v>
      </c>
      <c r="G16" s="1310"/>
      <c r="I16" s="518" t="s">
        <v>157</v>
      </c>
      <c r="J16" s="516" t="s">
        <v>18</v>
      </c>
      <c r="K16" s="1309" t="s">
        <v>266</v>
      </c>
      <c r="L16" s="1309"/>
      <c r="M16" s="516" t="s">
        <v>138</v>
      </c>
      <c r="N16" s="1309" t="s">
        <v>267</v>
      </c>
      <c r="O16" s="1310"/>
      <c r="P16" s="743"/>
    </row>
    <row r="17" spans="1:19" x14ac:dyDescent="0.2">
      <c r="A17" s="459">
        <v>2010</v>
      </c>
      <c r="B17" s="462">
        <f>'Hort-Bücherei'!L26</f>
        <v>13556.999999999998</v>
      </c>
      <c r="C17" s="1311">
        <f>B17*1.03</f>
        <v>13963.71</v>
      </c>
      <c r="D17" s="1311"/>
      <c r="E17" s="458">
        <v>0.93</v>
      </c>
      <c r="F17" s="1312">
        <f>C17*E17</f>
        <v>12986.2503</v>
      </c>
      <c r="G17" s="1313"/>
      <c r="H17" s="738">
        <v>12986</v>
      </c>
      <c r="I17" s="459">
        <v>2010</v>
      </c>
      <c r="J17" s="462">
        <f>'Hort-Bücherei'!S26</f>
        <v>5631.0000000000009</v>
      </c>
      <c r="K17" s="1311">
        <f>J17*1.03</f>
        <v>5799.9300000000012</v>
      </c>
      <c r="L17" s="1311"/>
      <c r="M17" s="458">
        <v>0.93</v>
      </c>
      <c r="N17" s="1312">
        <f>K17*M17</f>
        <v>5393.9349000000011</v>
      </c>
      <c r="O17" s="1313"/>
      <c r="P17" s="744">
        <v>5394</v>
      </c>
    </row>
    <row r="18" spans="1:19" x14ac:dyDescent="0.2">
      <c r="A18" s="460">
        <v>2011</v>
      </c>
      <c r="B18" s="463">
        <f>'Hort-Bücherei'!L39</f>
        <v>10883.000000000002</v>
      </c>
      <c r="C18" s="1303">
        <f>B18*1.03</f>
        <v>11209.490000000002</v>
      </c>
      <c r="D18" s="1303"/>
      <c r="E18" s="450">
        <v>1.1100000000000001</v>
      </c>
      <c r="F18" s="1306">
        <f>C18*E18</f>
        <v>12442.533900000002</v>
      </c>
      <c r="G18" s="1314"/>
      <c r="H18" s="738">
        <v>12443</v>
      </c>
      <c r="I18" s="460">
        <v>2011</v>
      </c>
      <c r="J18" s="463">
        <f>'Hort-Bücherei'!S39</f>
        <v>3587</v>
      </c>
      <c r="K18" s="1303">
        <f>J18*1.03</f>
        <v>3694.61</v>
      </c>
      <c r="L18" s="1303"/>
      <c r="M18" s="450">
        <v>1.1100000000000001</v>
      </c>
      <c r="N18" s="1306">
        <f>K18*M18</f>
        <v>4101.0171000000009</v>
      </c>
      <c r="O18" s="1314"/>
      <c r="P18" s="744">
        <v>4101</v>
      </c>
    </row>
    <row r="19" spans="1:19" x14ac:dyDescent="0.2">
      <c r="A19" s="461">
        <v>2012</v>
      </c>
      <c r="B19" s="464">
        <v>12346</v>
      </c>
      <c r="C19" s="1315">
        <f>B19*1.03</f>
        <v>12716.380000000001</v>
      </c>
      <c r="D19" s="1316"/>
      <c r="E19" s="457">
        <v>1.05</v>
      </c>
      <c r="F19" s="1306">
        <f>C19*E19</f>
        <v>13352.199000000002</v>
      </c>
      <c r="G19" s="1314"/>
      <c r="H19" s="738">
        <v>13352</v>
      </c>
      <c r="I19" s="461">
        <v>2012</v>
      </c>
      <c r="J19" s="464">
        <v>6846</v>
      </c>
      <c r="K19" s="1317">
        <f>J19*1.03</f>
        <v>7051.38</v>
      </c>
      <c r="L19" s="1317"/>
      <c r="M19" s="457">
        <v>1.05</v>
      </c>
      <c r="N19" s="1307">
        <f>K19*M19</f>
        <v>7403.9490000000005</v>
      </c>
      <c r="O19" s="1308"/>
      <c r="P19" s="738">
        <v>7404</v>
      </c>
    </row>
    <row r="20" spans="1:19" x14ac:dyDescent="0.2">
      <c r="A20" s="461">
        <v>2013</v>
      </c>
      <c r="B20" s="464">
        <v>19030</v>
      </c>
      <c r="C20" s="1315">
        <f>B20*1.03</f>
        <v>19600.900000000001</v>
      </c>
      <c r="D20" s="1316"/>
      <c r="E20" s="450">
        <v>1</v>
      </c>
      <c r="F20" s="1306">
        <f>C20*E20</f>
        <v>19600.900000000001</v>
      </c>
      <c r="G20" s="1314"/>
      <c r="H20" s="1038">
        <v>19601</v>
      </c>
      <c r="I20" s="461">
        <v>2013</v>
      </c>
      <c r="J20" s="464">
        <v>7060</v>
      </c>
      <c r="K20" s="1317">
        <f>J20*1.03</f>
        <v>7271.8</v>
      </c>
      <c r="L20" s="1317"/>
      <c r="M20" s="450">
        <v>1</v>
      </c>
      <c r="N20" s="1307">
        <f>K20*M20</f>
        <v>7271.8</v>
      </c>
      <c r="O20" s="1308"/>
      <c r="P20" s="738">
        <v>7272</v>
      </c>
    </row>
    <row r="21" spans="1:19" x14ac:dyDescent="0.2">
      <c r="A21" s="461">
        <v>2014</v>
      </c>
      <c r="B21" s="464">
        <v>22715</v>
      </c>
      <c r="C21" s="1301">
        <f>B21*1.03</f>
        <v>23396.45</v>
      </c>
      <c r="D21" s="1302"/>
      <c r="E21" s="22">
        <v>1.1200000000000001</v>
      </c>
      <c r="F21" s="1307">
        <f>C21*E21</f>
        <v>26204.024000000005</v>
      </c>
      <c r="G21" s="1308"/>
      <c r="H21" s="738">
        <v>26204</v>
      </c>
      <c r="I21" s="461">
        <v>2014</v>
      </c>
      <c r="J21" s="464">
        <v>3781</v>
      </c>
      <c r="K21" s="1301">
        <f>J21*1.03</f>
        <v>3894.4300000000003</v>
      </c>
      <c r="L21" s="1302"/>
      <c r="M21" s="22">
        <v>1.1200000000000001</v>
      </c>
      <c r="N21" s="1304">
        <f>K21*M21</f>
        <v>4361.7616000000007</v>
      </c>
      <c r="O21" s="1305"/>
      <c r="P21" s="738">
        <v>4362</v>
      </c>
    </row>
    <row r="22" spans="1:19" x14ac:dyDescent="0.2">
      <c r="A22" s="209">
        <v>2015</v>
      </c>
      <c r="B22" s="655">
        <v>31686</v>
      </c>
      <c r="C22" s="1301">
        <f t="shared" ref="C22:C24" si="0">B22*1.03</f>
        <v>32636.58</v>
      </c>
      <c r="D22" s="1302"/>
      <c r="E22" s="3">
        <v>1.05</v>
      </c>
      <c r="F22" s="1307">
        <f t="shared" ref="F22:F24" si="1">C22*E22</f>
        <v>34268.409</v>
      </c>
      <c r="G22" s="1308"/>
      <c r="H22" s="738">
        <v>34268</v>
      </c>
      <c r="I22" s="209">
        <v>2015</v>
      </c>
      <c r="J22" s="655">
        <v>2201</v>
      </c>
      <c r="K22" s="1301">
        <f t="shared" ref="K22:K24" si="2">J22*1.03</f>
        <v>2267.0300000000002</v>
      </c>
      <c r="L22" s="1302"/>
      <c r="M22" s="3">
        <v>1.05</v>
      </c>
      <c r="N22" s="1304">
        <f t="shared" ref="N22:N24" si="3">K22*M22</f>
        <v>2380.3815000000004</v>
      </c>
      <c r="O22" s="1305"/>
      <c r="P22" s="738">
        <v>2380</v>
      </c>
    </row>
    <row r="23" spans="1:19" x14ac:dyDescent="0.2">
      <c r="A23" s="209">
        <v>2016</v>
      </c>
      <c r="B23" s="655">
        <v>36117</v>
      </c>
      <c r="C23" s="1301">
        <f t="shared" si="0"/>
        <v>37200.51</v>
      </c>
      <c r="D23" s="1302"/>
      <c r="E23" s="3">
        <v>1.02</v>
      </c>
      <c r="F23" s="1307">
        <f t="shared" si="1"/>
        <v>37944.520200000006</v>
      </c>
      <c r="G23" s="1308"/>
      <c r="H23" s="738">
        <v>37945</v>
      </c>
      <c r="I23" s="209">
        <v>2016</v>
      </c>
      <c r="J23" s="655">
        <v>2215</v>
      </c>
      <c r="K23" s="1301">
        <f t="shared" si="2"/>
        <v>2281.4500000000003</v>
      </c>
      <c r="L23" s="1302"/>
      <c r="M23" s="3">
        <v>1.02</v>
      </c>
      <c r="N23" s="1304">
        <f t="shared" si="3"/>
        <v>2327.0790000000002</v>
      </c>
      <c r="O23" s="1305"/>
      <c r="P23" s="738">
        <v>2327</v>
      </c>
    </row>
    <row r="24" spans="1:19" x14ac:dyDescent="0.2">
      <c r="A24" s="209">
        <v>2017</v>
      </c>
      <c r="B24" s="655">
        <v>30148</v>
      </c>
      <c r="C24" s="1303">
        <f t="shared" si="0"/>
        <v>31052.440000000002</v>
      </c>
      <c r="D24" s="1303"/>
      <c r="E24" s="3">
        <v>1.01</v>
      </c>
      <c r="F24" s="1306">
        <f t="shared" si="1"/>
        <v>31362.964400000004</v>
      </c>
      <c r="G24" s="1306"/>
      <c r="H24" s="738">
        <v>31363</v>
      </c>
      <c r="I24" s="209">
        <v>2017</v>
      </c>
      <c r="J24" s="655">
        <v>4121</v>
      </c>
      <c r="K24" s="1303">
        <f t="shared" si="2"/>
        <v>4244.63</v>
      </c>
      <c r="L24" s="1303"/>
      <c r="M24" s="3">
        <v>1.01</v>
      </c>
      <c r="N24" s="1306">
        <f t="shared" si="3"/>
        <v>4287.0762999999997</v>
      </c>
      <c r="O24" s="1306"/>
      <c r="P24" s="738">
        <v>4287</v>
      </c>
    </row>
    <row r="29" spans="1:19" s="517" customFormat="1" ht="18" customHeight="1" x14ac:dyDescent="0.2"/>
    <row r="30" spans="1:19" x14ac:dyDescent="0.2">
      <c r="R30" s="210" t="s">
        <v>518</v>
      </c>
      <c r="S30" s="1070" t="s">
        <v>519</v>
      </c>
    </row>
    <row r="31" spans="1:19" x14ac:dyDescent="0.2">
      <c r="R31" s="210" t="s">
        <v>520</v>
      </c>
      <c r="S31" s="1070" t="s">
        <v>521</v>
      </c>
    </row>
    <row r="32" spans="1:19" x14ac:dyDescent="0.2">
      <c r="R32" s="210" t="s">
        <v>520</v>
      </c>
      <c r="S32" s="1070" t="s">
        <v>522</v>
      </c>
    </row>
    <row r="33" spans="1:19" x14ac:dyDescent="0.2">
      <c r="S33" s="572"/>
    </row>
    <row r="34" spans="1:19" x14ac:dyDescent="0.2">
      <c r="S34" s="572"/>
    </row>
    <row r="35" spans="1:19" x14ac:dyDescent="0.2">
      <c r="S35" s="572"/>
    </row>
    <row r="36" spans="1:19" x14ac:dyDescent="0.2">
      <c r="S36" s="572"/>
    </row>
    <row r="37" spans="1:19" x14ac:dyDescent="0.2">
      <c r="S37" s="572"/>
    </row>
    <row r="38" spans="1:19" x14ac:dyDescent="0.2">
      <c r="S38" s="572"/>
    </row>
    <row r="39" spans="1:19" x14ac:dyDescent="0.2">
      <c r="S39" s="572"/>
    </row>
    <row r="40" spans="1:19" x14ac:dyDescent="0.2">
      <c r="A40" t="s">
        <v>546</v>
      </c>
      <c r="S40" s="572"/>
    </row>
    <row r="41" spans="1:19" x14ac:dyDescent="0.2">
      <c r="A41" s="743" t="s">
        <v>499</v>
      </c>
    </row>
    <row r="42" spans="1:19" x14ac:dyDescent="0.2">
      <c r="A42" s="572" t="s">
        <v>558</v>
      </c>
      <c r="B42" t="s">
        <v>640</v>
      </c>
    </row>
  </sheetData>
  <mergeCells count="36">
    <mergeCell ref="N21:O21"/>
    <mergeCell ref="K21:L21"/>
    <mergeCell ref="K19:L19"/>
    <mergeCell ref="N19:O19"/>
    <mergeCell ref="K20:L20"/>
    <mergeCell ref="N20:O20"/>
    <mergeCell ref="C20:D20"/>
    <mergeCell ref="C21:D21"/>
    <mergeCell ref="F19:G19"/>
    <mergeCell ref="F20:G20"/>
    <mergeCell ref="F21:G21"/>
    <mergeCell ref="C18:D18"/>
    <mergeCell ref="F17:G17"/>
    <mergeCell ref="N17:O17"/>
    <mergeCell ref="F18:G18"/>
    <mergeCell ref="C19:D19"/>
    <mergeCell ref="K18:L18"/>
    <mergeCell ref="N18:O18"/>
    <mergeCell ref="K16:L16"/>
    <mergeCell ref="N16:O16"/>
    <mergeCell ref="K17:L17"/>
    <mergeCell ref="C16:D16"/>
    <mergeCell ref="F16:G16"/>
    <mergeCell ref="C17:D17"/>
    <mergeCell ref="C22:D22"/>
    <mergeCell ref="C23:D23"/>
    <mergeCell ref="C24:D24"/>
    <mergeCell ref="F22:G22"/>
    <mergeCell ref="F23:G23"/>
    <mergeCell ref="F24:G24"/>
    <mergeCell ref="K22:L22"/>
    <mergeCell ref="K23:L23"/>
    <mergeCell ref="K24:L24"/>
    <mergeCell ref="N22:O22"/>
    <mergeCell ref="N23:O23"/>
    <mergeCell ref="N24:O24"/>
  </mergeCells>
  <phoneticPr fontId="0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/>
  <colBreaks count="1" manualBreakCount="1">
    <brk id="15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"/>
  <sheetViews>
    <sheetView zoomScaleNormal="100" workbookViewId="0">
      <selection activeCell="N18" sqref="N18"/>
    </sheetView>
  </sheetViews>
  <sheetFormatPr baseColWidth="10" defaultRowHeight="12.75" x14ac:dyDescent="0.2"/>
  <cols>
    <col min="1" max="1" width="8.140625" customWidth="1"/>
    <col min="2" max="2" width="13.140625" customWidth="1"/>
    <col min="3" max="3" width="9.85546875" customWidth="1"/>
    <col min="5" max="5" width="10.7109375" customWidth="1"/>
    <col min="6" max="6" width="10.5703125" customWidth="1"/>
    <col min="12" max="12" width="13.42578125" customWidth="1"/>
  </cols>
  <sheetData>
    <row r="2" spans="1:6" ht="5.25" customHeight="1" thickBot="1" x14ac:dyDescent="0.25"/>
    <row r="3" spans="1:6" ht="18" customHeight="1" x14ac:dyDescent="0.2">
      <c r="A3" s="1289" t="s">
        <v>150</v>
      </c>
      <c r="B3" s="1291" t="s">
        <v>314</v>
      </c>
      <c r="C3" s="1291" t="s">
        <v>599</v>
      </c>
      <c r="D3" s="1291" t="s">
        <v>601</v>
      </c>
      <c r="E3" s="555" t="s">
        <v>3</v>
      </c>
      <c r="F3" s="554" t="s">
        <v>68</v>
      </c>
    </row>
    <row r="4" spans="1:6" ht="21" customHeight="1" thickBot="1" x14ac:dyDescent="0.25">
      <c r="A4" s="1293"/>
      <c r="B4" s="1294"/>
      <c r="C4" s="1294"/>
      <c r="D4" s="1294"/>
      <c r="E4" s="684" t="s">
        <v>600</v>
      </c>
      <c r="F4" s="551" t="s">
        <v>206</v>
      </c>
    </row>
    <row r="5" spans="1:6" ht="15.75" x14ac:dyDescent="0.25">
      <c r="A5" s="1204">
        <v>2016</v>
      </c>
      <c r="B5" s="1205">
        <v>27399</v>
      </c>
      <c r="C5" s="1206">
        <v>1.02</v>
      </c>
      <c r="D5" s="1205">
        <v>27946</v>
      </c>
      <c r="E5" s="1207">
        <v>4636</v>
      </c>
      <c r="F5" s="1208">
        <v>129</v>
      </c>
    </row>
    <row r="6" spans="1:6" ht="15.75" x14ac:dyDescent="0.25">
      <c r="A6" s="1209">
        <v>2017</v>
      </c>
      <c r="B6" s="1210">
        <v>60750</v>
      </c>
      <c r="C6" s="1211">
        <v>1.01</v>
      </c>
      <c r="D6" s="1210">
        <v>61357</v>
      </c>
      <c r="E6" s="1212">
        <v>12740</v>
      </c>
      <c r="F6" s="1213">
        <v>594</v>
      </c>
    </row>
    <row r="7" spans="1:6" ht="15.75" x14ac:dyDescent="0.25">
      <c r="A7" s="1209">
        <v>2018</v>
      </c>
      <c r="B7" s="1210"/>
      <c r="C7" s="1211"/>
      <c r="D7" s="1210"/>
      <c r="E7" s="1212"/>
      <c r="F7" s="1213"/>
    </row>
    <row r="8" spans="1:6" ht="15.75" x14ac:dyDescent="0.25">
      <c r="A8" s="1209">
        <v>2019</v>
      </c>
      <c r="B8" s="1210"/>
      <c r="C8" s="1211"/>
      <c r="D8" s="1210"/>
      <c r="E8" s="1212"/>
      <c r="F8" s="1213"/>
    </row>
    <row r="9" spans="1:6" ht="15.75" x14ac:dyDescent="0.25">
      <c r="A9" s="1209">
        <v>2020</v>
      </c>
      <c r="B9" s="1210"/>
      <c r="C9" s="1211"/>
      <c r="D9" s="1210"/>
      <c r="E9" s="1212"/>
      <c r="F9" s="1213"/>
    </row>
    <row r="10" spans="1:6" ht="15.75" x14ac:dyDescent="0.25">
      <c r="A10" s="1214"/>
      <c r="B10" s="1215"/>
      <c r="C10" s="1216"/>
      <c r="D10" s="1215"/>
      <c r="E10" s="1217"/>
      <c r="F10" s="1218"/>
    </row>
    <row r="11" spans="1:6" ht="15.75" x14ac:dyDescent="0.25">
      <c r="A11" s="1214"/>
      <c r="B11" s="1215"/>
      <c r="C11" s="1216"/>
      <c r="D11" s="1215"/>
      <c r="E11" s="1217"/>
      <c r="F11" s="1218"/>
    </row>
    <row r="12" spans="1:6" ht="16.5" thickBot="1" x14ac:dyDescent="0.3">
      <c r="A12" s="1219"/>
      <c r="B12" s="1220"/>
      <c r="C12" s="1221"/>
      <c r="D12" s="1220"/>
      <c r="E12" s="1222"/>
      <c r="F12" s="1223"/>
    </row>
  </sheetData>
  <mergeCells count="4">
    <mergeCell ref="A3:A4"/>
    <mergeCell ref="B3:B4"/>
    <mergeCell ref="C3:C4"/>
    <mergeCell ref="D3:D4"/>
  </mergeCells>
  <pageMargins left="0.7" right="0.7" top="0.78740157499999996" bottom="0.78740157499999996" header="0.3" footer="0.3"/>
  <pageSetup paperSize="9" scale="9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O77"/>
  <sheetViews>
    <sheetView zoomScaleNormal="100" workbookViewId="0">
      <selection activeCell="I50" sqref="I50"/>
    </sheetView>
  </sheetViews>
  <sheetFormatPr baseColWidth="10" defaultRowHeight="12.75" x14ac:dyDescent="0.2"/>
  <cols>
    <col min="7" max="7" width="13.5703125" customWidth="1"/>
    <col min="8" max="8" width="8.140625" customWidth="1"/>
    <col min="10" max="10" width="3.42578125" customWidth="1"/>
    <col min="14" max="14" width="24" customWidth="1"/>
    <col min="15" max="15" width="19.7109375" customWidth="1"/>
    <col min="16" max="16" width="9" customWidth="1"/>
  </cols>
  <sheetData>
    <row r="9" spans="15:15" x14ac:dyDescent="0.2">
      <c r="O9" s="210"/>
    </row>
    <row r="11" spans="15:15" x14ac:dyDescent="0.2">
      <c r="O11" s="210"/>
    </row>
    <row r="21" spans="8:14" ht="8.25" customHeight="1" x14ac:dyDescent="0.2"/>
    <row r="22" spans="8:14" x14ac:dyDescent="0.2">
      <c r="I22" s="210" t="s">
        <v>147</v>
      </c>
    </row>
    <row r="23" spans="8:14" x14ac:dyDescent="0.2">
      <c r="H23" s="357">
        <v>2006</v>
      </c>
      <c r="I23" s="1240">
        <v>38830</v>
      </c>
      <c r="J23" s="1" t="s">
        <v>227</v>
      </c>
      <c r="K23" s="1"/>
      <c r="L23" s="1"/>
      <c r="M23" s="1"/>
      <c r="N23" s="1"/>
    </row>
    <row r="24" spans="8:14" x14ac:dyDescent="0.2">
      <c r="H24" s="357">
        <v>2007</v>
      </c>
      <c r="I24" s="1240">
        <v>42000</v>
      </c>
      <c r="J24" s="1" t="s">
        <v>227</v>
      </c>
      <c r="K24" s="1"/>
      <c r="L24" s="1"/>
      <c r="M24" s="1"/>
      <c r="N24" s="1"/>
    </row>
    <row r="25" spans="8:14" x14ac:dyDescent="0.2">
      <c r="H25" s="357">
        <v>2008</v>
      </c>
      <c r="I25" s="1240">
        <v>33280</v>
      </c>
      <c r="J25" s="1" t="s">
        <v>321</v>
      </c>
      <c r="K25" s="1"/>
      <c r="L25" s="1"/>
      <c r="M25" s="1"/>
      <c r="N25" s="1"/>
    </row>
    <row r="26" spans="8:14" x14ac:dyDescent="0.2">
      <c r="H26" s="357">
        <v>2009</v>
      </c>
      <c r="I26" s="1240">
        <v>30740</v>
      </c>
      <c r="J26" s="1" t="s">
        <v>322</v>
      </c>
      <c r="K26" s="1"/>
      <c r="L26" s="1"/>
      <c r="M26" s="1"/>
      <c r="N26" s="1"/>
    </row>
    <row r="27" spans="8:14" x14ac:dyDescent="0.2">
      <c r="H27" s="357">
        <v>2010</v>
      </c>
      <c r="I27" s="1240">
        <v>38084</v>
      </c>
      <c r="J27" s="1" t="s">
        <v>326</v>
      </c>
      <c r="K27" s="1"/>
      <c r="L27" s="1"/>
      <c r="M27" s="1"/>
      <c r="N27" s="1"/>
    </row>
    <row r="28" spans="8:14" x14ac:dyDescent="0.2">
      <c r="H28" s="357">
        <v>2011</v>
      </c>
      <c r="I28" s="1240">
        <v>32811</v>
      </c>
      <c r="J28" s="1242" t="s">
        <v>376</v>
      </c>
      <c r="K28" s="1"/>
      <c r="L28" s="1"/>
      <c r="M28" s="1"/>
      <c r="N28" s="1"/>
    </row>
    <row r="29" spans="8:14" x14ac:dyDescent="0.2">
      <c r="H29" s="357">
        <v>2012</v>
      </c>
      <c r="I29" s="1240">
        <v>36718</v>
      </c>
      <c r="J29" s="1242" t="s">
        <v>423</v>
      </c>
      <c r="K29" s="1"/>
      <c r="L29" s="1"/>
      <c r="M29" s="1"/>
      <c r="N29" s="1"/>
    </row>
    <row r="30" spans="8:14" x14ac:dyDescent="0.2">
      <c r="H30" s="357">
        <v>2013</v>
      </c>
      <c r="I30" s="1240">
        <v>35455</v>
      </c>
      <c r="J30" s="1242" t="s">
        <v>484</v>
      </c>
      <c r="K30" s="1"/>
      <c r="L30" s="1"/>
      <c r="M30" s="1"/>
      <c r="N30" s="1"/>
    </row>
    <row r="31" spans="8:14" x14ac:dyDescent="0.2">
      <c r="H31" s="357">
        <v>2014</v>
      </c>
      <c r="I31" s="1240">
        <v>30138</v>
      </c>
      <c r="J31" s="1242" t="s">
        <v>539</v>
      </c>
      <c r="K31" s="1"/>
      <c r="L31" s="1"/>
      <c r="M31" s="1"/>
      <c r="N31" s="1"/>
    </row>
    <row r="32" spans="8:14" x14ac:dyDescent="0.2">
      <c r="H32" s="1077">
        <v>2015</v>
      </c>
      <c r="I32" s="1240">
        <v>31363</v>
      </c>
      <c r="J32" s="1243" t="s">
        <v>574</v>
      </c>
      <c r="K32" s="1"/>
      <c r="L32" s="1"/>
      <c r="M32" s="1"/>
      <c r="N32" s="1"/>
    </row>
    <row r="33" spans="8:14" x14ac:dyDescent="0.2">
      <c r="H33" s="1077">
        <v>2016</v>
      </c>
      <c r="I33" s="1240">
        <v>33298</v>
      </c>
      <c r="J33" s="1243" t="s">
        <v>607</v>
      </c>
      <c r="K33" s="1"/>
      <c r="L33" s="1"/>
      <c r="M33" s="1"/>
      <c r="N33" s="1"/>
    </row>
    <row r="34" spans="8:14" x14ac:dyDescent="0.2">
      <c r="H34" s="1077">
        <v>2017</v>
      </c>
      <c r="I34" s="1240">
        <v>30458</v>
      </c>
      <c r="J34" s="1" t="s">
        <v>629</v>
      </c>
      <c r="K34" s="1"/>
      <c r="L34" s="1"/>
      <c r="M34" s="1"/>
      <c r="N34" s="1"/>
    </row>
    <row r="38" spans="8:14" x14ac:dyDescent="0.2">
      <c r="H38" s="972">
        <v>2012</v>
      </c>
      <c r="I38" s="743" t="s">
        <v>409</v>
      </c>
    </row>
    <row r="39" spans="8:14" x14ac:dyDescent="0.2">
      <c r="I39" s="743" t="s">
        <v>410</v>
      </c>
    </row>
    <row r="40" spans="8:14" x14ac:dyDescent="0.2">
      <c r="I40" s="743" t="s">
        <v>543</v>
      </c>
    </row>
    <row r="41" spans="8:14" x14ac:dyDescent="0.2">
      <c r="H41" s="972">
        <v>2013</v>
      </c>
      <c r="I41" s="1122" t="s">
        <v>538</v>
      </c>
    </row>
    <row r="42" spans="8:14" x14ac:dyDescent="0.2">
      <c r="H42" s="972">
        <v>2014</v>
      </c>
      <c r="I42" s="1069" t="s">
        <v>544</v>
      </c>
    </row>
    <row r="43" spans="8:14" x14ac:dyDescent="0.2">
      <c r="I43" s="1069" t="s">
        <v>545</v>
      </c>
    </row>
    <row r="44" spans="8:14" x14ac:dyDescent="0.2">
      <c r="H44" s="1241" t="s">
        <v>638</v>
      </c>
      <c r="I44" s="743" t="s">
        <v>565</v>
      </c>
    </row>
    <row r="45" spans="8:14" x14ac:dyDescent="0.2">
      <c r="H45" s="1245" t="s">
        <v>637</v>
      </c>
      <c r="I45" t="s">
        <v>639</v>
      </c>
    </row>
    <row r="46" spans="8:14" x14ac:dyDescent="0.2">
      <c r="H46" s="982">
        <v>2017</v>
      </c>
      <c r="I46" t="s">
        <v>616</v>
      </c>
    </row>
    <row r="51" spans="2:14" x14ac:dyDescent="0.2">
      <c r="B51" s="56"/>
      <c r="C51" s="210" t="s">
        <v>146</v>
      </c>
    </row>
    <row r="52" spans="2:14" x14ac:dyDescent="0.2">
      <c r="B52" s="357">
        <v>2006</v>
      </c>
      <c r="C52" s="1">
        <v>62</v>
      </c>
      <c r="D52" s="21" t="s">
        <v>70</v>
      </c>
    </row>
    <row r="53" spans="2:14" x14ac:dyDescent="0.2">
      <c r="B53" s="357">
        <v>2007</v>
      </c>
      <c r="C53" s="1">
        <v>60</v>
      </c>
      <c r="D53" s="21" t="s">
        <v>70</v>
      </c>
    </row>
    <row r="54" spans="2:14" x14ac:dyDescent="0.2">
      <c r="B54" s="357">
        <v>2008</v>
      </c>
      <c r="C54" s="1">
        <v>69</v>
      </c>
      <c r="D54" s="21" t="s">
        <v>70</v>
      </c>
      <c r="K54" s="670"/>
    </row>
    <row r="55" spans="2:14" x14ac:dyDescent="0.2">
      <c r="B55" s="357">
        <v>2009</v>
      </c>
      <c r="C55" s="1">
        <v>67</v>
      </c>
      <c r="D55" s="21" t="s">
        <v>70</v>
      </c>
      <c r="K55" s="670"/>
    </row>
    <row r="56" spans="2:14" x14ac:dyDescent="0.2">
      <c r="B56" s="357">
        <v>2010</v>
      </c>
      <c r="C56" s="1">
        <v>70</v>
      </c>
      <c r="D56" s="21" t="s">
        <v>70</v>
      </c>
      <c r="K56" s="670"/>
      <c r="L56" s="1318" t="s">
        <v>350</v>
      </c>
      <c r="M56" s="1318"/>
      <c r="N56" s="1318"/>
    </row>
    <row r="57" spans="2:14" x14ac:dyDescent="0.2">
      <c r="B57" s="357">
        <v>2011</v>
      </c>
      <c r="C57" s="1">
        <v>70</v>
      </c>
      <c r="D57" s="21" t="s">
        <v>70</v>
      </c>
      <c r="E57" t="s">
        <v>349</v>
      </c>
      <c r="K57" s="670"/>
      <c r="L57" s="670">
        <v>40546</v>
      </c>
      <c r="M57">
        <v>700</v>
      </c>
    </row>
    <row r="58" spans="2:14" x14ac:dyDescent="0.2">
      <c r="B58" s="357">
        <v>2012</v>
      </c>
      <c r="C58" s="1">
        <v>70</v>
      </c>
      <c r="D58" s="979" t="s">
        <v>70</v>
      </c>
      <c r="K58" s="670"/>
      <c r="L58" s="670">
        <v>40909</v>
      </c>
      <c r="M58">
        <v>770</v>
      </c>
    </row>
    <row r="59" spans="2:14" x14ac:dyDescent="0.2">
      <c r="B59" s="357">
        <v>2013</v>
      </c>
      <c r="C59" s="1">
        <v>101</v>
      </c>
      <c r="D59" s="979" t="s">
        <v>70</v>
      </c>
      <c r="K59" s="670"/>
      <c r="L59" s="670">
        <v>41275</v>
      </c>
      <c r="M59">
        <v>33</v>
      </c>
    </row>
    <row r="60" spans="2:14" x14ac:dyDescent="0.2">
      <c r="B60" s="1077">
        <v>2014</v>
      </c>
      <c r="C60" s="1">
        <v>154</v>
      </c>
      <c r="D60" s="979" t="s">
        <v>70</v>
      </c>
      <c r="K60" s="670"/>
      <c r="L60" s="670">
        <v>41548</v>
      </c>
      <c r="M60">
        <v>106</v>
      </c>
    </row>
    <row r="61" spans="2:14" x14ac:dyDescent="0.2">
      <c r="B61" s="1077">
        <v>2015</v>
      </c>
      <c r="C61" s="1">
        <v>160</v>
      </c>
      <c r="D61" s="743" t="s">
        <v>70</v>
      </c>
      <c r="K61" s="670"/>
      <c r="L61" s="670">
        <v>41918</v>
      </c>
      <c r="M61">
        <v>57</v>
      </c>
    </row>
    <row r="62" spans="2:14" x14ac:dyDescent="0.2">
      <c r="B62" s="1077">
        <v>2016</v>
      </c>
      <c r="C62" s="1">
        <v>206</v>
      </c>
      <c r="D62" s="1200" t="s">
        <v>70</v>
      </c>
      <c r="K62" s="670"/>
    </row>
    <row r="63" spans="2:14" x14ac:dyDescent="0.2">
      <c r="B63" s="1077">
        <v>2017</v>
      </c>
      <c r="C63" s="14">
        <v>233</v>
      </c>
      <c r="D63" s="1200" t="s">
        <v>70</v>
      </c>
      <c r="K63" s="670"/>
    </row>
    <row r="64" spans="2:14" x14ac:dyDescent="0.2">
      <c r="B64" s="1"/>
      <c r="C64" s="1"/>
      <c r="K64" s="670"/>
    </row>
    <row r="65" spans="1:11" x14ac:dyDescent="0.2">
      <c r="K65" s="670"/>
    </row>
    <row r="66" spans="1:11" x14ac:dyDescent="0.2">
      <c r="K66" s="670"/>
    </row>
    <row r="67" spans="1:11" x14ac:dyDescent="0.2">
      <c r="B67" t="s">
        <v>456</v>
      </c>
      <c r="E67" t="s">
        <v>457</v>
      </c>
    </row>
    <row r="68" spans="1:11" ht="13.5" thickBot="1" x14ac:dyDescent="0.25"/>
    <row r="69" spans="1:11" ht="13.5" thickBot="1" x14ac:dyDescent="0.25">
      <c r="A69" s="1116" t="s">
        <v>68</v>
      </c>
      <c r="B69" s="1117" t="s">
        <v>531</v>
      </c>
      <c r="C69" s="1117" t="s">
        <v>540</v>
      </c>
      <c r="D69" s="1117" t="s">
        <v>542</v>
      </c>
      <c r="E69" s="1118" t="s">
        <v>541</v>
      </c>
    </row>
    <row r="70" spans="1:11" x14ac:dyDescent="0.2">
      <c r="A70" s="1120">
        <v>41642</v>
      </c>
      <c r="B70" s="1119">
        <v>987.90599999999995</v>
      </c>
      <c r="C70" s="1115">
        <v>148</v>
      </c>
      <c r="D70" s="1115">
        <v>134</v>
      </c>
      <c r="E70" s="1115">
        <v>1</v>
      </c>
    </row>
    <row r="71" spans="1:11" x14ac:dyDescent="0.2">
      <c r="A71" s="1121">
        <v>42013</v>
      </c>
      <c r="B71" s="1104">
        <v>163</v>
      </c>
      <c r="C71" s="3">
        <v>59</v>
      </c>
      <c r="D71" s="3">
        <v>95</v>
      </c>
      <c r="E71" s="3">
        <v>1</v>
      </c>
    </row>
    <row r="72" spans="1:11" x14ac:dyDescent="0.2">
      <c r="A72" s="1121">
        <v>42370</v>
      </c>
      <c r="B72" s="1104">
        <v>421</v>
      </c>
      <c r="C72" s="3">
        <v>135</v>
      </c>
      <c r="D72" s="3">
        <v>255</v>
      </c>
      <c r="E72" s="3">
        <v>10</v>
      </c>
    </row>
    <row r="73" spans="1:11" x14ac:dyDescent="0.2">
      <c r="A73" s="1121">
        <v>42644</v>
      </c>
      <c r="B73" s="1104">
        <v>643</v>
      </c>
      <c r="C73" s="3">
        <v>182</v>
      </c>
      <c r="D73" s="3">
        <v>414</v>
      </c>
      <c r="E73" s="3">
        <v>17</v>
      </c>
    </row>
    <row r="74" spans="1:11" x14ac:dyDescent="0.2">
      <c r="A74" s="1121">
        <v>42739</v>
      </c>
      <c r="B74" s="1104">
        <v>719</v>
      </c>
      <c r="C74" s="3">
        <v>201</v>
      </c>
      <c r="D74" s="3">
        <v>461</v>
      </c>
      <c r="E74" s="3">
        <v>23</v>
      </c>
    </row>
    <row r="75" spans="1:11" x14ac:dyDescent="0.2">
      <c r="A75" s="1231">
        <v>43102</v>
      </c>
      <c r="B75" s="1228">
        <v>1031</v>
      </c>
      <c r="C75" s="22">
        <v>271</v>
      </c>
      <c r="D75" s="22">
        <v>694</v>
      </c>
      <c r="E75" s="22">
        <v>24</v>
      </c>
    </row>
    <row r="76" spans="1:11" x14ac:dyDescent="0.2">
      <c r="A76" s="1229"/>
      <c r="B76" s="67"/>
      <c r="C76" s="1"/>
      <c r="D76" s="1"/>
      <c r="E76" s="1"/>
    </row>
    <row r="77" spans="1:11" ht="13.5" thickBot="1" x14ac:dyDescent="0.25">
      <c r="A77" s="1230"/>
      <c r="B77" s="67"/>
      <c r="C77" s="1"/>
      <c r="D77" s="1"/>
      <c r="E77" s="1"/>
    </row>
  </sheetData>
  <mergeCells count="1">
    <mergeCell ref="L56:N56"/>
  </mergeCells>
  <phoneticPr fontId="0" type="noConversion"/>
  <pageMargins left="0.67" right="0.78740157480314965" top="0.98425196850393704" bottom="0.98425196850393704" header="0.51181102362204722" footer="0.51181102362204722"/>
  <pageSetup paperSize="9" scale="82" orientation="landscape" r:id="rId1"/>
  <headerFooter alignWithMargins="0"/>
  <rowBreaks count="1" manualBreakCount="1">
    <brk id="46" max="13" man="1"/>
  </rowBreaks>
  <colBreaks count="1" manualBreakCount="1">
    <brk id="14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H22:N48"/>
  <sheetViews>
    <sheetView view="pageBreakPreview" zoomScale="60" zoomScaleNormal="100" workbookViewId="0">
      <selection activeCell="L26" sqref="L26"/>
    </sheetView>
  </sheetViews>
  <sheetFormatPr baseColWidth="10" defaultRowHeight="12.75" x14ac:dyDescent="0.2"/>
  <cols>
    <col min="10" max="11" width="12.140625" customWidth="1"/>
  </cols>
  <sheetData>
    <row r="22" spans="8:13" x14ac:dyDescent="0.2">
      <c r="H22" s="206"/>
      <c r="I22" s="206" t="s">
        <v>61</v>
      </c>
      <c r="J22" s="206" t="s">
        <v>138</v>
      </c>
      <c r="K22" s="206" t="s">
        <v>273</v>
      </c>
    </row>
    <row r="23" spans="8:13" x14ac:dyDescent="0.2">
      <c r="H23" s="209">
        <v>2005</v>
      </c>
      <c r="I23" s="361">
        <v>46035</v>
      </c>
      <c r="J23" s="1">
        <v>0.94</v>
      </c>
      <c r="K23" s="361">
        <f>I23*J23</f>
        <v>43272.899999999994</v>
      </c>
    </row>
    <row r="24" spans="8:13" x14ac:dyDescent="0.2">
      <c r="H24" s="209">
        <v>2006</v>
      </c>
      <c r="I24" s="361">
        <f>'Kiga Regb.'!M73</f>
        <v>61868</v>
      </c>
      <c r="J24" s="1">
        <v>0.98</v>
      </c>
      <c r="K24" s="361">
        <f t="shared" ref="K24:K35" si="0">I24*J24</f>
        <v>60630.64</v>
      </c>
    </row>
    <row r="25" spans="8:13" x14ac:dyDescent="0.2">
      <c r="H25" s="209">
        <v>2007</v>
      </c>
      <c r="I25" s="361">
        <f>'Kiga Regb.'!M86</f>
        <v>59489</v>
      </c>
      <c r="J25" s="1">
        <v>1.0900000000000001</v>
      </c>
      <c r="K25" s="361">
        <f t="shared" si="0"/>
        <v>64843.01</v>
      </c>
      <c r="M25" s="466"/>
    </row>
    <row r="26" spans="8:13" x14ac:dyDescent="0.2">
      <c r="H26" s="209">
        <v>2008</v>
      </c>
      <c r="I26" s="361">
        <f>'Kiga Regb.'!M99</f>
        <v>58676</v>
      </c>
      <c r="J26" s="1">
        <v>1.04</v>
      </c>
      <c r="K26" s="361">
        <f t="shared" si="0"/>
        <v>61023.040000000001</v>
      </c>
      <c r="M26" s="466"/>
    </row>
    <row r="27" spans="8:13" x14ac:dyDescent="0.2">
      <c r="H27" s="209">
        <v>2009</v>
      </c>
      <c r="I27" s="361">
        <f>'Kiga Regb.'!M112</f>
        <v>61510</v>
      </c>
      <c r="J27" s="1">
        <v>1.06</v>
      </c>
      <c r="K27" s="361">
        <f t="shared" si="0"/>
        <v>65200.600000000006</v>
      </c>
      <c r="M27" s="466"/>
    </row>
    <row r="28" spans="8:13" x14ac:dyDescent="0.2">
      <c r="H28" s="209">
        <v>2010</v>
      </c>
      <c r="I28" s="361">
        <f>'Kiga Regb.'!M125</f>
        <v>76259</v>
      </c>
      <c r="J28" s="233">
        <v>0.93</v>
      </c>
      <c r="K28" s="361">
        <f t="shared" si="0"/>
        <v>70920.87000000001</v>
      </c>
      <c r="M28" s="466"/>
    </row>
    <row r="29" spans="8:13" x14ac:dyDescent="0.2">
      <c r="H29" s="209">
        <v>2011</v>
      </c>
      <c r="I29" s="361">
        <v>70769</v>
      </c>
      <c r="J29" s="233">
        <v>1.1100000000000001</v>
      </c>
      <c r="K29" s="361">
        <f t="shared" si="0"/>
        <v>78553.590000000011</v>
      </c>
      <c r="M29" s="466"/>
    </row>
    <row r="30" spans="8:13" x14ac:dyDescent="0.2">
      <c r="H30" s="209">
        <v>2012</v>
      </c>
      <c r="I30" s="361">
        <v>87699</v>
      </c>
      <c r="J30" s="233">
        <v>1.05</v>
      </c>
      <c r="K30" s="361">
        <f t="shared" si="0"/>
        <v>92083.95</v>
      </c>
      <c r="M30" s="466"/>
    </row>
    <row r="31" spans="8:13" x14ac:dyDescent="0.2">
      <c r="H31" s="209">
        <v>2013</v>
      </c>
      <c r="I31" s="361">
        <v>94878</v>
      </c>
      <c r="J31" s="233">
        <v>1</v>
      </c>
      <c r="K31" s="361">
        <f t="shared" si="0"/>
        <v>94878</v>
      </c>
      <c r="M31" s="21"/>
    </row>
    <row r="32" spans="8:13" x14ac:dyDescent="0.2">
      <c r="H32" s="209">
        <v>2014</v>
      </c>
      <c r="I32" s="361">
        <v>72771</v>
      </c>
      <c r="J32" s="233">
        <v>1.1200000000000001</v>
      </c>
      <c r="K32" s="361">
        <f t="shared" si="0"/>
        <v>81503.520000000004</v>
      </c>
      <c r="M32" s="21"/>
    </row>
    <row r="33" spans="8:14" x14ac:dyDescent="0.2">
      <c r="H33" s="209">
        <v>2015</v>
      </c>
      <c r="I33" s="361">
        <v>85079</v>
      </c>
      <c r="J33" s="233">
        <v>1.05</v>
      </c>
      <c r="K33" s="361">
        <f t="shared" si="0"/>
        <v>89332.95</v>
      </c>
      <c r="M33" s="21"/>
    </row>
    <row r="34" spans="8:14" x14ac:dyDescent="0.2">
      <c r="H34" s="209">
        <v>2016</v>
      </c>
      <c r="I34" s="361">
        <v>85763</v>
      </c>
      <c r="J34" s="233">
        <v>1.02</v>
      </c>
      <c r="K34" s="361">
        <f t="shared" si="0"/>
        <v>87478.26</v>
      </c>
      <c r="M34" s="21"/>
    </row>
    <row r="35" spans="8:14" x14ac:dyDescent="0.2">
      <c r="H35" s="209">
        <v>2017</v>
      </c>
      <c r="I35" s="361">
        <v>92345</v>
      </c>
      <c r="J35" s="233">
        <v>1.01</v>
      </c>
      <c r="K35" s="361">
        <f t="shared" si="0"/>
        <v>93268.45</v>
      </c>
      <c r="M35" s="21"/>
    </row>
    <row r="36" spans="8:14" x14ac:dyDescent="0.2">
      <c r="M36" s="21"/>
    </row>
    <row r="37" spans="8:14" x14ac:dyDescent="0.2">
      <c r="H37" t="s">
        <v>270</v>
      </c>
      <c r="I37" t="s">
        <v>271</v>
      </c>
    </row>
    <row r="38" spans="8:14" ht="13.5" thickBot="1" x14ac:dyDescent="0.25">
      <c r="H38" s="743" t="s">
        <v>413</v>
      </c>
      <c r="I38" s="743" t="s">
        <v>414</v>
      </c>
    </row>
    <row r="39" spans="8:14" x14ac:dyDescent="0.2">
      <c r="H39" s="26" t="s">
        <v>201</v>
      </c>
      <c r="I39" s="28"/>
      <c r="J39" s="29" t="s">
        <v>204</v>
      </c>
    </row>
    <row r="40" spans="8:14" x14ac:dyDescent="0.2">
      <c r="H40" s="30" t="s">
        <v>202</v>
      </c>
      <c r="I40" s="1"/>
      <c r="J40" s="31" t="s">
        <v>203</v>
      </c>
    </row>
    <row r="41" spans="8:14" x14ac:dyDescent="0.2">
      <c r="H41" s="30" t="s">
        <v>208</v>
      </c>
      <c r="I41" s="1"/>
      <c r="J41" s="31" t="s">
        <v>323</v>
      </c>
    </row>
    <row r="42" spans="8:14" x14ac:dyDescent="0.2">
      <c r="H42" s="30" t="s">
        <v>255</v>
      </c>
      <c r="I42" s="1"/>
      <c r="J42" s="31" t="s">
        <v>256</v>
      </c>
    </row>
    <row r="43" spans="8:14" x14ac:dyDescent="0.2">
      <c r="H43" s="1137" t="s">
        <v>411</v>
      </c>
      <c r="I43" s="1"/>
      <c r="J43" s="1138" t="s">
        <v>412</v>
      </c>
    </row>
    <row r="44" spans="8:14" ht="13.5" thickBot="1" x14ac:dyDescent="0.25">
      <c r="H44" s="1139" t="s">
        <v>500</v>
      </c>
      <c r="I44" s="25"/>
      <c r="J44" s="1140" t="s">
        <v>501</v>
      </c>
    </row>
    <row r="45" spans="8:14" x14ac:dyDescent="0.2">
      <c r="H45" s="21"/>
      <c r="I45" s="21"/>
      <c r="J45" s="21"/>
      <c r="K45" s="21"/>
      <c r="L45" s="21"/>
      <c r="M45" s="21"/>
      <c r="N45" s="21"/>
    </row>
    <row r="46" spans="8:14" x14ac:dyDescent="0.2">
      <c r="H46" s="21"/>
      <c r="I46" s="21"/>
      <c r="J46" s="21"/>
      <c r="K46" s="21"/>
      <c r="L46" s="21"/>
      <c r="M46" s="21"/>
      <c r="N46" s="21"/>
    </row>
    <row r="47" spans="8:14" x14ac:dyDescent="0.2">
      <c r="H47" s="21"/>
      <c r="I47" s="21"/>
      <c r="J47" s="21"/>
      <c r="K47" s="21"/>
      <c r="L47" s="21"/>
      <c r="M47" s="21"/>
      <c r="N47" s="21"/>
    </row>
    <row r="48" spans="8:14" x14ac:dyDescent="0.2">
      <c r="H48" s="21"/>
      <c r="I48" s="21"/>
      <c r="J48" s="21"/>
      <c r="K48" s="21"/>
      <c r="L48" s="21"/>
      <c r="M48" s="21"/>
      <c r="N48" s="21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colBreaks count="1" manualBreakCount="1">
    <brk id="14" max="44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1:N56"/>
  <sheetViews>
    <sheetView view="pageBreakPreview" zoomScale="60" zoomScaleNormal="100" workbookViewId="0">
      <selection activeCell="H32" sqref="H32"/>
    </sheetView>
  </sheetViews>
  <sheetFormatPr baseColWidth="10" defaultRowHeight="12.75" x14ac:dyDescent="0.2"/>
  <cols>
    <col min="8" max="8" width="12.28515625" customWidth="1"/>
    <col min="9" max="9" width="11" customWidth="1"/>
    <col min="11" max="11" width="13.5703125" customWidth="1"/>
    <col min="12" max="12" width="17.7109375" customWidth="1"/>
    <col min="13" max="13" width="12.85546875" customWidth="1"/>
    <col min="16" max="16" width="13.140625" customWidth="1"/>
    <col min="17" max="17" width="17.5703125" customWidth="1"/>
  </cols>
  <sheetData>
    <row r="21" spans="8:13" ht="13.5" thickBot="1" x14ac:dyDescent="0.25"/>
    <row r="22" spans="8:13" ht="13.5" thickBot="1" x14ac:dyDescent="0.25">
      <c r="H22" s="722" t="s">
        <v>209</v>
      </c>
      <c r="I22" s="723" t="s">
        <v>368</v>
      </c>
      <c r="J22" s="723"/>
      <c r="K22" s="723"/>
      <c r="L22" s="723"/>
      <c r="M22" s="724"/>
    </row>
    <row r="23" spans="8:13" x14ac:dyDescent="0.2">
      <c r="H23" s="725" t="s">
        <v>369</v>
      </c>
      <c r="I23" s="726" t="s">
        <v>280</v>
      </c>
      <c r="J23" s="726"/>
      <c r="K23" s="726"/>
      <c r="L23" s="726"/>
      <c r="M23" s="727"/>
    </row>
    <row r="24" spans="8:13" x14ac:dyDescent="0.2">
      <c r="H24" s="728"/>
      <c r="I24" s="21" t="s">
        <v>281</v>
      </c>
      <c r="J24" s="21"/>
      <c r="K24" s="21"/>
      <c r="L24" s="21"/>
      <c r="M24" s="729"/>
    </row>
    <row r="25" spans="8:13" ht="13.5" thickBot="1" x14ac:dyDescent="0.25">
      <c r="H25" s="730"/>
      <c r="I25" s="731" t="s">
        <v>282</v>
      </c>
      <c r="J25" s="731"/>
      <c r="K25" s="731"/>
      <c r="L25" s="731"/>
      <c r="M25" s="375"/>
    </row>
    <row r="26" spans="8:13" x14ac:dyDescent="0.2">
      <c r="H26" s="739" t="s">
        <v>377</v>
      </c>
      <c r="I26" s="726" t="s">
        <v>370</v>
      </c>
      <c r="J26" s="726"/>
      <c r="K26" s="726"/>
      <c r="L26" s="726"/>
      <c r="M26" s="727"/>
    </row>
    <row r="27" spans="8:13" ht="13.5" thickBot="1" x14ac:dyDescent="0.25">
      <c r="H27" s="740" t="s">
        <v>378</v>
      </c>
      <c r="I27" s="731" t="s">
        <v>371</v>
      </c>
      <c r="J27" s="731"/>
      <c r="K27" s="731"/>
      <c r="L27" s="731"/>
      <c r="M27" s="375"/>
    </row>
    <row r="28" spans="8:13" x14ac:dyDescent="0.2">
      <c r="H28" s="808" t="s">
        <v>417</v>
      </c>
      <c r="I28" s="809" t="s">
        <v>418</v>
      </c>
      <c r="J28" s="726"/>
      <c r="K28" s="726"/>
      <c r="L28" s="726"/>
      <c r="M28" s="727"/>
    </row>
    <row r="29" spans="8:13" ht="13.5" thickBot="1" x14ac:dyDescent="0.25">
      <c r="H29" s="730"/>
      <c r="I29" s="810" t="s">
        <v>419</v>
      </c>
      <c r="J29" s="731"/>
      <c r="K29" s="731"/>
      <c r="L29" s="731"/>
      <c r="M29" s="375"/>
    </row>
    <row r="30" spans="8:13" ht="13.5" thickBot="1" x14ac:dyDescent="0.25">
      <c r="H30" s="1135" t="s">
        <v>568</v>
      </c>
      <c r="I30" s="1136" t="s">
        <v>561</v>
      </c>
      <c r="J30" s="723"/>
      <c r="K30" s="723"/>
      <c r="L30" s="723"/>
      <c r="M30" s="724"/>
    </row>
    <row r="31" spans="8:13" x14ac:dyDescent="0.2">
      <c r="H31" s="21"/>
      <c r="I31" s="21"/>
      <c r="J31" s="21"/>
      <c r="K31" s="21"/>
      <c r="L31" s="21"/>
      <c r="M31" s="21"/>
    </row>
    <row r="32" spans="8:13" x14ac:dyDescent="0.2">
      <c r="H32" s="21"/>
      <c r="I32" s="21"/>
      <c r="J32" s="21"/>
      <c r="K32" s="21"/>
      <c r="L32" s="21"/>
      <c r="M32" s="21"/>
    </row>
    <row r="33" spans="1:13" x14ac:dyDescent="0.2">
      <c r="H33" s="21"/>
      <c r="I33" s="21"/>
      <c r="J33" s="21"/>
      <c r="K33" s="21"/>
      <c r="L33" s="21"/>
      <c r="M33" s="21"/>
    </row>
    <row r="34" spans="1:13" x14ac:dyDescent="0.2">
      <c r="H34" s="21"/>
      <c r="I34" s="21"/>
      <c r="J34" s="21"/>
      <c r="K34" s="21"/>
      <c r="L34" s="21"/>
      <c r="M34" s="21"/>
    </row>
    <row r="35" spans="1:13" x14ac:dyDescent="0.2">
      <c r="H35" s="21"/>
      <c r="I35" s="21"/>
      <c r="J35" s="21"/>
      <c r="K35" s="21"/>
      <c r="L35" s="21"/>
      <c r="M35" s="21"/>
    </row>
    <row r="36" spans="1:13" x14ac:dyDescent="0.2">
      <c r="H36" s="21"/>
      <c r="I36" s="21"/>
      <c r="J36" s="21"/>
      <c r="K36" s="21"/>
      <c r="L36" s="21"/>
      <c r="M36" s="21"/>
    </row>
    <row r="37" spans="1:13" x14ac:dyDescent="0.2">
      <c r="H37" s="21"/>
      <c r="I37" s="21"/>
      <c r="J37" s="21"/>
      <c r="K37" s="21"/>
      <c r="L37" s="21"/>
      <c r="M37" s="21"/>
    </row>
    <row r="38" spans="1:13" x14ac:dyDescent="0.2">
      <c r="H38" s="21"/>
      <c r="I38" s="21"/>
      <c r="J38" s="21"/>
      <c r="K38" s="21"/>
      <c r="L38" s="21"/>
      <c r="M38" s="21"/>
    </row>
    <row r="39" spans="1:13" x14ac:dyDescent="0.2">
      <c r="H39" s="21"/>
      <c r="I39" s="21"/>
      <c r="J39" s="21"/>
      <c r="K39" s="21"/>
      <c r="L39" s="21"/>
      <c r="M39" s="21"/>
    </row>
    <row r="42" spans="1:13" x14ac:dyDescent="0.2">
      <c r="A42" s="209" t="s">
        <v>3</v>
      </c>
      <c r="B42" s="209" t="s">
        <v>134</v>
      </c>
      <c r="H42" s="209" t="s">
        <v>141</v>
      </c>
      <c r="I42" s="209" t="s">
        <v>139</v>
      </c>
      <c r="J42" s="206" t="s">
        <v>138</v>
      </c>
      <c r="K42" s="209" t="s">
        <v>207</v>
      </c>
    </row>
    <row r="43" spans="1:13" x14ac:dyDescent="0.2">
      <c r="B43" s="361"/>
      <c r="H43" s="209">
        <v>2005</v>
      </c>
      <c r="I43" s="408">
        <v>35833.1</v>
      </c>
      <c r="J43" s="1">
        <v>0.94</v>
      </c>
      <c r="K43" s="362">
        <f>(I43*10.31)*J43</f>
        <v>347272.90534</v>
      </c>
    </row>
    <row r="44" spans="1:13" x14ac:dyDescent="0.2">
      <c r="A44" s="209">
        <v>2005</v>
      </c>
      <c r="B44" s="361">
        <v>88251</v>
      </c>
      <c r="H44" s="209">
        <v>2006</v>
      </c>
      <c r="I44" s="408">
        <v>27086.04</v>
      </c>
      <c r="J44" s="1">
        <v>0.98</v>
      </c>
      <c r="K44" s="362">
        <f>(I44*10.31)*J44</f>
        <v>273671.93095200002</v>
      </c>
    </row>
    <row r="45" spans="1:13" x14ac:dyDescent="0.2">
      <c r="A45" s="209">
        <v>2007</v>
      </c>
      <c r="B45" s="361">
        <v>90346</v>
      </c>
      <c r="H45" s="209">
        <v>2007</v>
      </c>
      <c r="I45" s="408">
        <v>28387.03</v>
      </c>
      <c r="J45" s="1">
        <v>1.0900000000000001</v>
      </c>
      <c r="K45" s="362">
        <f>(I45*10.31)*J45</f>
        <v>319010.604437</v>
      </c>
    </row>
    <row r="46" spans="1:13" x14ac:dyDescent="0.2">
      <c r="A46" s="209">
        <v>2008</v>
      </c>
      <c r="B46" s="361">
        <v>89062</v>
      </c>
      <c r="C46" s="732" t="s">
        <v>200</v>
      </c>
      <c r="H46" s="209">
        <v>2008</v>
      </c>
      <c r="I46" s="408">
        <v>28526.57</v>
      </c>
      <c r="J46" s="1">
        <v>1.04</v>
      </c>
      <c r="K46" s="362">
        <f>(I46*10.31)*J46</f>
        <v>305873.29416800005</v>
      </c>
    </row>
    <row r="47" spans="1:13" x14ac:dyDescent="0.2">
      <c r="A47" s="209">
        <v>2009</v>
      </c>
      <c r="B47" s="361">
        <v>89766</v>
      </c>
      <c r="H47" s="209">
        <v>2009</v>
      </c>
      <c r="I47" s="741">
        <f>MZH!D69</f>
        <v>6946.3899999999849</v>
      </c>
      <c r="J47" s="1">
        <v>1.06</v>
      </c>
      <c r="K47" s="362">
        <v>315504</v>
      </c>
      <c r="L47" t="s">
        <v>228</v>
      </c>
    </row>
    <row r="48" spans="1:13" x14ac:dyDescent="0.2">
      <c r="A48" s="209">
        <v>2010</v>
      </c>
      <c r="B48" s="361">
        <v>87265</v>
      </c>
      <c r="H48" s="209">
        <v>2010</v>
      </c>
      <c r="I48" s="741">
        <f>MZH!D82</f>
        <v>5829.8999999999942</v>
      </c>
      <c r="J48" s="1">
        <v>0.93</v>
      </c>
      <c r="K48" s="362">
        <v>300567</v>
      </c>
      <c r="L48" t="s">
        <v>331</v>
      </c>
    </row>
    <row r="49" spans="1:14" x14ac:dyDescent="0.2">
      <c r="A49" s="209">
        <v>2011</v>
      </c>
      <c r="B49" s="361">
        <v>98433</v>
      </c>
      <c r="H49" s="209">
        <v>2011</v>
      </c>
      <c r="I49" s="742">
        <v>5622</v>
      </c>
      <c r="J49" s="1">
        <v>1.1100000000000001</v>
      </c>
      <c r="K49" s="362">
        <v>336330</v>
      </c>
      <c r="L49" t="s">
        <v>373</v>
      </c>
      <c r="M49" s="210" t="s">
        <v>374</v>
      </c>
      <c r="N49" t="s">
        <v>375</v>
      </c>
    </row>
    <row r="50" spans="1:14" x14ac:dyDescent="0.2">
      <c r="A50" s="209">
        <v>2012</v>
      </c>
      <c r="B50" s="361">
        <v>84289</v>
      </c>
      <c r="H50" s="209">
        <v>2012</v>
      </c>
      <c r="I50" s="741">
        <v>32699</v>
      </c>
      <c r="J50" s="1">
        <v>1.05</v>
      </c>
      <c r="K50" s="362">
        <v>325920</v>
      </c>
      <c r="L50" t="s">
        <v>416</v>
      </c>
      <c r="M50" s="210" t="s">
        <v>424</v>
      </c>
      <c r="N50" t="s">
        <v>375</v>
      </c>
    </row>
    <row r="51" spans="1:14" x14ac:dyDescent="0.2">
      <c r="A51" s="209">
        <v>2013</v>
      </c>
      <c r="B51" s="361">
        <v>114397</v>
      </c>
      <c r="C51" s="743" t="s">
        <v>487</v>
      </c>
      <c r="H51" s="209">
        <v>2013</v>
      </c>
      <c r="I51" s="742"/>
      <c r="J51" s="233">
        <v>1</v>
      </c>
      <c r="K51" s="1114">
        <v>0</v>
      </c>
      <c r="L51" t="s">
        <v>502</v>
      </c>
    </row>
    <row r="52" spans="1:14" x14ac:dyDescent="0.2">
      <c r="A52" s="209">
        <v>2014</v>
      </c>
      <c r="B52" s="361">
        <v>104771</v>
      </c>
      <c r="C52" s="743" t="s">
        <v>488</v>
      </c>
      <c r="H52" s="209">
        <v>2014</v>
      </c>
      <c r="I52" s="361">
        <v>23304</v>
      </c>
      <c r="J52" s="1">
        <v>1.1200000000000001</v>
      </c>
      <c r="K52" s="1244">
        <v>0</v>
      </c>
      <c r="L52" s="743" t="s">
        <v>502</v>
      </c>
    </row>
    <row r="53" spans="1:14" x14ac:dyDescent="0.2">
      <c r="A53" s="209">
        <v>2015</v>
      </c>
      <c r="B53" s="361">
        <v>111004</v>
      </c>
      <c r="H53" s="209">
        <v>2015</v>
      </c>
      <c r="I53" s="361">
        <v>19545</v>
      </c>
      <c r="J53" s="1">
        <v>1.05</v>
      </c>
      <c r="K53" s="362">
        <v>325605</v>
      </c>
      <c r="L53" s="743" t="s">
        <v>566</v>
      </c>
      <c r="M53" s="210" t="s">
        <v>567</v>
      </c>
      <c r="N53" s="743" t="s">
        <v>375</v>
      </c>
    </row>
    <row r="54" spans="1:14" x14ac:dyDescent="0.2">
      <c r="A54" s="209">
        <v>2016</v>
      </c>
      <c r="B54" s="361">
        <v>110329</v>
      </c>
      <c r="H54" s="209">
        <v>2016</v>
      </c>
      <c r="I54" s="361">
        <v>17084</v>
      </c>
      <c r="J54" s="1">
        <v>1.02</v>
      </c>
      <c r="K54" s="362">
        <v>343332</v>
      </c>
      <c r="L54" s="743" t="s">
        <v>591</v>
      </c>
      <c r="M54" s="210" t="s">
        <v>594</v>
      </c>
      <c r="N54" s="743" t="s">
        <v>375</v>
      </c>
    </row>
    <row r="55" spans="1:14" x14ac:dyDescent="0.2">
      <c r="A55" s="209">
        <v>2017</v>
      </c>
      <c r="B55" s="361">
        <v>105742</v>
      </c>
      <c r="H55" s="209">
        <v>2017</v>
      </c>
      <c r="I55" s="361">
        <v>18764</v>
      </c>
      <c r="J55" s="1">
        <v>1.01</v>
      </c>
      <c r="K55" s="362">
        <v>329765</v>
      </c>
      <c r="L55" s="743" t="s">
        <v>592</v>
      </c>
      <c r="M55" s="210" t="s">
        <v>630</v>
      </c>
      <c r="N55" s="743" t="s">
        <v>375</v>
      </c>
    </row>
    <row r="56" spans="1:14" x14ac:dyDescent="0.2">
      <c r="H56" s="209">
        <v>2018</v>
      </c>
      <c r="I56" s="361"/>
      <c r="J56" s="1"/>
      <c r="K56" s="362"/>
      <c r="L56" s="743" t="s">
        <v>593</v>
      </c>
      <c r="M56" s="210"/>
      <c r="N56" s="743" t="s">
        <v>375</v>
      </c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/>
  <colBreaks count="2" manualBreakCount="2">
    <brk id="13" max="72" man="1"/>
    <brk id="14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0:K53"/>
  <sheetViews>
    <sheetView view="pageBreakPreview" zoomScale="60" zoomScaleNormal="100" workbookViewId="0">
      <selection activeCell="M31" sqref="M31"/>
    </sheetView>
  </sheetViews>
  <sheetFormatPr baseColWidth="10" defaultRowHeight="12.75" x14ac:dyDescent="0.2"/>
  <cols>
    <col min="11" max="11" width="17.85546875" customWidth="1"/>
    <col min="14" max="14" width="4.140625" customWidth="1"/>
    <col min="17" max="17" width="12.85546875" customWidth="1"/>
    <col min="18" max="18" width="18" customWidth="1"/>
  </cols>
  <sheetData>
    <row r="20" spans="8:11" ht="13.5" thickBot="1" x14ac:dyDescent="0.25"/>
    <row r="21" spans="8:11" ht="13.5" thickBot="1" x14ac:dyDescent="0.25">
      <c r="H21" s="394"/>
      <c r="I21" s="395" t="s">
        <v>139</v>
      </c>
      <c r="J21" s="395" t="s">
        <v>138</v>
      </c>
      <c r="K21" s="396" t="s">
        <v>140</v>
      </c>
    </row>
    <row r="22" spans="8:11" x14ac:dyDescent="0.2">
      <c r="H22" s="386">
        <v>2004</v>
      </c>
      <c r="I22" s="369">
        <v>8825</v>
      </c>
      <c r="J22" s="24">
        <v>0.97</v>
      </c>
      <c r="K22" s="369">
        <f t="shared" ref="K22:K27" si="0">(I22*10.31)*J22</f>
        <v>88256.177499999991</v>
      </c>
    </row>
    <row r="23" spans="8:11" x14ac:dyDescent="0.2">
      <c r="H23" s="206">
        <v>2005</v>
      </c>
      <c r="I23" s="361">
        <v>9080</v>
      </c>
      <c r="J23" s="1">
        <v>0.94</v>
      </c>
      <c r="K23" s="361">
        <f t="shared" si="0"/>
        <v>87997.911999999997</v>
      </c>
    </row>
    <row r="24" spans="8:11" x14ac:dyDescent="0.2">
      <c r="H24" s="206">
        <v>2006</v>
      </c>
      <c r="I24" s="361">
        <v>8140</v>
      </c>
      <c r="J24" s="1">
        <v>0.98</v>
      </c>
      <c r="K24" s="361">
        <f t="shared" si="0"/>
        <v>82244.932000000001</v>
      </c>
    </row>
    <row r="25" spans="8:11" x14ac:dyDescent="0.2">
      <c r="H25" s="206">
        <v>2007</v>
      </c>
      <c r="I25" s="361">
        <v>7056</v>
      </c>
      <c r="J25" s="1">
        <v>1.0900000000000001</v>
      </c>
      <c r="K25" s="361">
        <f t="shared" si="0"/>
        <v>79294.622400000007</v>
      </c>
    </row>
    <row r="26" spans="8:11" x14ac:dyDescent="0.2">
      <c r="H26" s="206">
        <v>2008</v>
      </c>
      <c r="I26" s="361">
        <v>7791</v>
      </c>
      <c r="J26" s="1">
        <v>1.04</v>
      </c>
      <c r="K26" s="361">
        <f t="shared" si="0"/>
        <v>83538.218400000012</v>
      </c>
    </row>
    <row r="27" spans="8:11" x14ac:dyDescent="0.2">
      <c r="H27" s="206">
        <v>2009</v>
      </c>
      <c r="I27" s="361">
        <v>7824</v>
      </c>
      <c r="J27" s="1">
        <v>1.06</v>
      </c>
      <c r="K27" s="361">
        <f t="shared" si="0"/>
        <v>85505.366400000014</v>
      </c>
    </row>
    <row r="28" spans="8:11" x14ac:dyDescent="0.2">
      <c r="H28" s="206">
        <v>2010</v>
      </c>
      <c r="I28" s="361">
        <v>9052</v>
      </c>
      <c r="J28" s="1">
        <v>0.93</v>
      </c>
      <c r="K28" s="361">
        <f>(I28*10.31)*J28</f>
        <v>86793.291600000011</v>
      </c>
    </row>
    <row r="29" spans="8:11" x14ac:dyDescent="0.2">
      <c r="H29" s="206">
        <v>2011</v>
      </c>
      <c r="I29" s="361">
        <v>6717</v>
      </c>
      <c r="J29" s="1">
        <v>1.1100000000000001</v>
      </c>
      <c r="K29" s="361">
        <f>(I29*10.3396)*J29</f>
        <v>77090.713452000011</v>
      </c>
    </row>
    <row r="30" spans="8:11" x14ac:dyDescent="0.2">
      <c r="H30" s="206">
        <v>2012</v>
      </c>
      <c r="I30" s="361">
        <v>7610</v>
      </c>
      <c r="J30" s="1">
        <v>1.05</v>
      </c>
      <c r="K30" s="361">
        <f>(I30*10.38)*J30</f>
        <v>82941.39</v>
      </c>
    </row>
    <row r="31" spans="8:11" x14ac:dyDescent="0.2">
      <c r="H31" s="206">
        <v>2013</v>
      </c>
      <c r="I31" s="361">
        <v>7572</v>
      </c>
      <c r="J31" s="233">
        <v>1</v>
      </c>
      <c r="K31" s="361">
        <f>(I31*10.413)*J31</f>
        <v>78847.236000000004</v>
      </c>
    </row>
    <row r="32" spans="8:11" x14ac:dyDescent="0.2">
      <c r="H32" s="206">
        <v>2014</v>
      </c>
      <c r="I32" s="361">
        <v>6161</v>
      </c>
      <c r="J32" s="1">
        <v>1.1200000000000001</v>
      </c>
      <c r="K32" s="361">
        <f>(I32*10.425)*J32</f>
        <v>71935.83600000001</v>
      </c>
    </row>
    <row r="33" spans="1:11" x14ac:dyDescent="0.2">
      <c r="H33" s="206">
        <v>2015</v>
      </c>
      <c r="I33" s="361">
        <v>6626</v>
      </c>
      <c r="J33" s="1">
        <v>1.05</v>
      </c>
      <c r="K33" s="361">
        <v>72606</v>
      </c>
    </row>
    <row r="34" spans="1:11" x14ac:dyDescent="0.2">
      <c r="H34" s="206">
        <v>2016</v>
      </c>
      <c r="I34" s="361">
        <v>7036</v>
      </c>
      <c r="J34" s="1">
        <v>1.02</v>
      </c>
      <c r="K34" s="361">
        <v>74939</v>
      </c>
    </row>
    <row r="35" spans="1:11" x14ac:dyDescent="0.2">
      <c r="H35" s="206">
        <v>2017</v>
      </c>
      <c r="I35" s="658">
        <v>7333</v>
      </c>
      <c r="J35" s="1">
        <v>1.01</v>
      </c>
      <c r="K35" s="361">
        <v>77255</v>
      </c>
    </row>
    <row r="43" spans="1:11" x14ac:dyDescent="0.2">
      <c r="A43" t="s">
        <v>269</v>
      </c>
      <c r="H43" t="s">
        <v>224</v>
      </c>
    </row>
    <row r="44" spans="1:11" x14ac:dyDescent="0.2">
      <c r="H44" t="s">
        <v>225</v>
      </c>
    </row>
    <row r="46" spans="1:11" x14ac:dyDescent="0.2">
      <c r="A46" t="s">
        <v>517</v>
      </c>
      <c r="H46" t="s">
        <v>217</v>
      </c>
    </row>
    <row r="47" spans="1:11" x14ac:dyDescent="0.2">
      <c r="H47" t="s">
        <v>218</v>
      </c>
    </row>
    <row r="49" spans="8:8" x14ac:dyDescent="0.2">
      <c r="H49" t="s">
        <v>226</v>
      </c>
    </row>
    <row r="50" spans="8:8" x14ac:dyDescent="0.2">
      <c r="H50" t="s">
        <v>276</v>
      </c>
    </row>
    <row r="53" spans="8:8" x14ac:dyDescent="0.2">
      <c r="H53" t="s">
        <v>275</v>
      </c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/>
  <rowBreaks count="1" manualBreakCount="1">
    <brk id="40" max="13" man="1"/>
  </rowBreaks>
  <colBreaks count="1" manualBreakCount="1">
    <brk id="14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2:L62"/>
  <sheetViews>
    <sheetView zoomScale="110" zoomScaleNormal="110" workbookViewId="0">
      <selection activeCell="M28" sqref="M28"/>
    </sheetView>
  </sheetViews>
  <sheetFormatPr baseColWidth="10" defaultColWidth="11.42578125" defaultRowHeight="12.75" x14ac:dyDescent="0.2"/>
  <cols>
    <col min="11" max="11" width="11.42578125" customWidth="1"/>
    <col min="12" max="12" width="12.28515625" customWidth="1"/>
    <col min="13" max="13" width="12" customWidth="1"/>
    <col min="18" max="18" width="12.42578125" customWidth="1"/>
  </cols>
  <sheetData>
    <row r="22" spans="9:12" x14ac:dyDescent="0.2">
      <c r="I22" s="1246" t="s">
        <v>641</v>
      </c>
      <c r="J22" t="s">
        <v>642</v>
      </c>
    </row>
    <row r="23" spans="9:12" x14ac:dyDescent="0.2">
      <c r="I23" s="1246">
        <v>2010</v>
      </c>
      <c r="J23" t="s">
        <v>643</v>
      </c>
    </row>
    <row r="24" spans="9:12" x14ac:dyDescent="0.2">
      <c r="I24" s="1246">
        <v>2017</v>
      </c>
      <c r="J24" t="s">
        <v>644</v>
      </c>
    </row>
    <row r="25" spans="9:12" x14ac:dyDescent="0.2">
      <c r="I25" s="387" t="s">
        <v>215</v>
      </c>
      <c r="J25" s="389" t="s">
        <v>61</v>
      </c>
      <c r="K25" s="387" t="s">
        <v>137</v>
      </c>
      <c r="L25" s="387" t="s">
        <v>138</v>
      </c>
    </row>
    <row r="26" spans="9:12" x14ac:dyDescent="0.2">
      <c r="I26" s="386" t="s">
        <v>216</v>
      </c>
      <c r="J26" s="390"/>
      <c r="K26" s="388"/>
      <c r="L26" s="388"/>
    </row>
    <row r="27" spans="9:12" x14ac:dyDescent="0.2">
      <c r="I27" s="386">
        <v>2004</v>
      </c>
      <c r="J27" s="369">
        <v>422000</v>
      </c>
      <c r="K27" s="369">
        <v>409340</v>
      </c>
      <c r="L27" s="24">
        <v>0.97</v>
      </c>
    </row>
    <row r="28" spans="9:12" x14ac:dyDescent="0.2">
      <c r="I28" s="206">
        <v>2005</v>
      </c>
      <c r="J28" s="361">
        <v>473790</v>
      </c>
      <c r="K28" s="361">
        <v>445363</v>
      </c>
      <c r="L28" s="1">
        <v>0.94</v>
      </c>
    </row>
    <row r="29" spans="9:12" x14ac:dyDescent="0.2">
      <c r="I29" s="206">
        <v>2006</v>
      </c>
      <c r="J29" s="361">
        <v>421230</v>
      </c>
      <c r="K29" s="361">
        <v>412805</v>
      </c>
      <c r="L29" s="1">
        <v>0.98</v>
      </c>
    </row>
    <row r="30" spans="9:12" x14ac:dyDescent="0.2">
      <c r="I30" s="206">
        <v>2007</v>
      </c>
      <c r="J30" s="361">
        <v>377550</v>
      </c>
      <c r="K30" s="361">
        <v>411530</v>
      </c>
      <c r="L30" s="1">
        <v>1.0900000000000001</v>
      </c>
    </row>
    <row r="31" spans="9:12" x14ac:dyDescent="0.2">
      <c r="I31" s="206">
        <v>2008</v>
      </c>
      <c r="J31" s="361">
        <v>369310</v>
      </c>
      <c r="K31" s="361">
        <v>384082</v>
      </c>
      <c r="L31" s="1">
        <v>1.04</v>
      </c>
    </row>
    <row r="32" spans="9:12" x14ac:dyDescent="0.2">
      <c r="I32" s="206">
        <v>2009</v>
      </c>
      <c r="J32" s="361">
        <v>342660</v>
      </c>
      <c r="K32" s="361">
        <v>352939</v>
      </c>
      <c r="L32" s="1">
        <v>1.06</v>
      </c>
    </row>
    <row r="33" spans="2:12" x14ac:dyDescent="0.2">
      <c r="I33" s="206">
        <v>2010</v>
      </c>
      <c r="J33" s="361">
        <f>Schule!K123</f>
        <v>318770.72000000003</v>
      </c>
      <c r="K33" s="361">
        <f t="shared" ref="K33:K39" si="0">J33*L33</f>
        <v>296456.76960000006</v>
      </c>
      <c r="L33" s="1">
        <v>0.93</v>
      </c>
    </row>
    <row r="34" spans="2:12" x14ac:dyDescent="0.2">
      <c r="I34" s="206">
        <v>2011</v>
      </c>
      <c r="J34" s="361">
        <f>Schule!K136</f>
        <v>189081.79999999996</v>
      </c>
      <c r="K34" s="361">
        <f t="shared" si="0"/>
        <v>209880.79799999998</v>
      </c>
      <c r="L34" s="1">
        <v>1.1100000000000001</v>
      </c>
    </row>
    <row r="35" spans="2:12" x14ac:dyDescent="0.2">
      <c r="I35" s="206">
        <v>2012</v>
      </c>
      <c r="J35" s="361">
        <v>209636</v>
      </c>
      <c r="K35" s="361">
        <f t="shared" si="0"/>
        <v>220117.80000000002</v>
      </c>
      <c r="L35" s="1">
        <v>1.05</v>
      </c>
    </row>
    <row r="36" spans="2:12" x14ac:dyDescent="0.2">
      <c r="I36" s="206">
        <v>2013</v>
      </c>
      <c r="J36" s="361">
        <v>207415</v>
      </c>
      <c r="K36" s="361">
        <f t="shared" si="0"/>
        <v>207415</v>
      </c>
      <c r="L36" s="233">
        <v>1</v>
      </c>
    </row>
    <row r="37" spans="2:12" x14ac:dyDescent="0.2">
      <c r="I37" s="206">
        <v>2014</v>
      </c>
      <c r="J37" s="361">
        <v>155087</v>
      </c>
      <c r="K37" s="361">
        <f t="shared" si="0"/>
        <v>173697.44</v>
      </c>
      <c r="L37" s="1">
        <v>1.1200000000000001</v>
      </c>
    </row>
    <row r="38" spans="2:12" x14ac:dyDescent="0.2">
      <c r="I38" s="206">
        <v>2015</v>
      </c>
      <c r="J38" s="361">
        <v>175597</v>
      </c>
      <c r="K38" s="361">
        <f t="shared" si="0"/>
        <v>184376.85</v>
      </c>
      <c r="L38" s="1">
        <v>1.05</v>
      </c>
    </row>
    <row r="39" spans="2:12" x14ac:dyDescent="0.2">
      <c r="I39" s="206">
        <v>2016</v>
      </c>
      <c r="J39" s="361">
        <v>172818</v>
      </c>
      <c r="K39" s="361">
        <f t="shared" si="0"/>
        <v>176274.36000000002</v>
      </c>
      <c r="L39" s="1">
        <v>1.02</v>
      </c>
    </row>
    <row r="40" spans="2:12" x14ac:dyDescent="0.2">
      <c r="I40" s="206">
        <v>2017</v>
      </c>
      <c r="J40" s="658">
        <v>225875</v>
      </c>
      <c r="K40" s="361">
        <v>228133</v>
      </c>
      <c r="L40" s="1">
        <v>1.01</v>
      </c>
    </row>
    <row r="41" spans="2:12" x14ac:dyDescent="0.2">
      <c r="I41" s="310">
        <v>2018</v>
      </c>
      <c r="J41" s="1"/>
      <c r="K41" s="1"/>
      <c r="L41" s="1"/>
    </row>
    <row r="48" spans="2:12" x14ac:dyDescent="0.2">
      <c r="B48" t="s">
        <v>3</v>
      </c>
      <c r="C48" s="743" t="s">
        <v>415</v>
      </c>
    </row>
    <row r="49" spans="1:4" x14ac:dyDescent="0.2">
      <c r="A49">
        <v>2004</v>
      </c>
      <c r="B49" s="393">
        <v>37200</v>
      </c>
    </row>
    <row r="50" spans="1:4" x14ac:dyDescent="0.2">
      <c r="A50">
        <v>2005</v>
      </c>
      <c r="B50" s="393">
        <v>38820</v>
      </c>
    </row>
    <row r="51" spans="1:4" x14ac:dyDescent="0.2">
      <c r="A51">
        <v>2006</v>
      </c>
      <c r="B51" s="393">
        <v>40800</v>
      </c>
    </row>
    <row r="52" spans="1:4" x14ac:dyDescent="0.2">
      <c r="A52">
        <v>2007</v>
      </c>
      <c r="B52" s="168">
        <v>46830</v>
      </c>
      <c r="C52" s="1">
        <v>2934</v>
      </c>
      <c r="D52" s="465">
        <f>B52-C52</f>
        <v>43896</v>
      </c>
    </row>
    <row r="53" spans="1:4" x14ac:dyDescent="0.2">
      <c r="A53">
        <v>2008</v>
      </c>
      <c r="B53" s="168">
        <v>47430</v>
      </c>
      <c r="C53" s="1">
        <v>3247</v>
      </c>
      <c r="D53" s="465">
        <f>B53-C53</f>
        <v>44183</v>
      </c>
    </row>
    <row r="54" spans="1:4" x14ac:dyDescent="0.2">
      <c r="A54">
        <v>2009</v>
      </c>
      <c r="B54" s="393">
        <v>38370</v>
      </c>
    </row>
    <row r="55" spans="1:4" x14ac:dyDescent="0.2">
      <c r="A55">
        <v>2010</v>
      </c>
      <c r="B55" s="393">
        <v>32100</v>
      </c>
    </row>
    <row r="56" spans="1:4" x14ac:dyDescent="0.2">
      <c r="A56">
        <v>2011</v>
      </c>
      <c r="B56" s="393">
        <v>33300</v>
      </c>
    </row>
    <row r="57" spans="1:4" x14ac:dyDescent="0.2">
      <c r="A57">
        <v>2012</v>
      </c>
      <c r="B57" s="393">
        <v>36600</v>
      </c>
    </row>
    <row r="58" spans="1:4" x14ac:dyDescent="0.2">
      <c r="A58">
        <v>2013</v>
      </c>
      <c r="B58" s="393">
        <v>33180</v>
      </c>
    </row>
    <row r="59" spans="1:4" x14ac:dyDescent="0.2">
      <c r="A59">
        <v>2014</v>
      </c>
      <c r="B59" s="393">
        <v>31324</v>
      </c>
    </row>
    <row r="60" spans="1:4" x14ac:dyDescent="0.2">
      <c r="A60">
        <v>2015</v>
      </c>
      <c r="B60" s="393">
        <v>28140</v>
      </c>
    </row>
    <row r="61" spans="1:4" x14ac:dyDescent="0.2">
      <c r="A61">
        <v>2016</v>
      </c>
      <c r="B61" s="1194">
        <v>32430</v>
      </c>
    </row>
    <row r="62" spans="1:4" x14ac:dyDescent="0.2">
      <c r="A62">
        <v>2017</v>
      </c>
      <c r="B62" s="1194">
        <v>35100</v>
      </c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zoomScale="112" zoomScaleNormal="112" workbookViewId="0">
      <pane ySplit="7" topLeftCell="A116" activePane="bottomLeft" state="frozen"/>
      <selection pane="bottomLeft" activeCell="A120" sqref="A120"/>
    </sheetView>
  </sheetViews>
  <sheetFormatPr baseColWidth="10" defaultRowHeight="15" customHeight="1" x14ac:dyDescent="0.2"/>
  <cols>
    <col min="1" max="1" width="10.140625" style="215" customWidth="1"/>
    <col min="2" max="2" width="9.5703125" style="215" customWidth="1"/>
    <col min="3" max="3" width="12" style="215" customWidth="1"/>
    <col min="4" max="4" width="13.140625" style="215" customWidth="1"/>
    <col min="5" max="5" width="13.85546875" style="215" customWidth="1"/>
    <col min="6" max="6" width="9.7109375" style="235" customWidth="1"/>
    <col min="7" max="7" width="9.140625" style="215" customWidth="1"/>
    <col min="8" max="8" width="9.42578125" style="235" customWidth="1"/>
    <col min="9" max="9" width="12.28515625" style="215" customWidth="1"/>
    <col min="10" max="11" width="12.5703125" style="215" customWidth="1"/>
    <col min="12" max="12" width="9.42578125" style="235" customWidth="1"/>
    <col min="13" max="13" width="4.42578125" style="306" customWidth="1"/>
    <col min="14" max="14" width="12.140625" style="215" customWidth="1"/>
    <col min="15" max="16" width="11" style="215" customWidth="1"/>
    <col min="17" max="17" width="9.5703125" style="235" customWidth="1"/>
    <col min="18" max="18" width="8" style="215" customWidth="1"/>
    <col min="19" max="19" width="9.5703125" style="235" customWidth="1"/>
    <col min="20" max="20" width="2" style="215" customWidth="1"/>
    <col min="21" max="21" width="11.85546875" style="215" customWidth="1"/>
    <col min="22" max="22" width="16.140625" style="215" customWidth="1"/>
    <col min="23" max="23" width="15.7109375" style="215" customWidth="1"/>
    <col min="24" max="16384" width="11.42578125" style="215"/>
  </cols>
  <sheetData>
    <row r="1" spans="1:24" ht="15" customHeight="1" x14ac:dyDescent="0.25">
      <c r="A1" s="237" t="s">
        <v>1</v>
      </c>
      <c r="B1" s="245"/>
      <c r="C1" s="238"/>
      <c r="D1" s="238"/>
      <c r="E1" s="238"/>
      <c r="F1" s="239"/>
      <c r="G1" s="238"/>
      <c r="H1" s="239"/>
      <c r="I1" s="238"/>
      <c r="J1" s="238"/>
      <c r="K1" s="238"/>
      <c r="L1" s="239"/>
      <c r="M1" s="238"/>
      <c r="N1" s="238"/>
      <c r="O1" s="238"/>
      <c r="P1" s="238"/>
      <c r="Q1" s="239"/>
      <c r="R1" s="238"/>
      <c r="S1" s="240"/>
    </row>
    <row r="2" spans="1:24" ht="15" customHeight="1" thickBot="1" x14ac:dyDescent="0.3">
      <c r="A2" s="241"/>
      <c r="B2" s="246"/>
      <c r="C2" s="242"/>
      <c r="D2" s="242"/>
      <c r="E2" s="242"/>
      <c r="F2" s="243"/>
      <c r="G2" s="242"/>
      <c r="H2" s="243"/>
      <c r="I2" s="247"/>
      <c r="J2" s="247"/>
      <c r="K2" s="247"/>
      <c r="L2" s="247"/>
      <c r="M2" s="247"/>
      <c r="N2" s="247"/>
      <c r="O2" s="247"/>
      <c r="P2" s="247"/>
      <c r="Q2" s="243"/>
      <c r="R2" s="242"/>
      <c r="S2" s="244"/>
    </row>
    <row r="3" spans="1:24" ht="15" customHeight="1" x14ac:dyDescent="0.25">
      <c r="A3" s="226"/>
      <c r="B3" s="301"/>
      <c r="D3" s="291" t="s">
        <v>170</v>
      </c>
      <c r="E3" s="291"/>
      <c r="F3" s="292"/>
      <c r="G3" s="248"/>
      <c r="H3" s="292"/>
      <c r="I3" s="293"/>
      <c r="J3" s="293"/>
      <c r="K3" s="293"/>
      <c r="L3" s="293"/>
      <c r="M3" s="293"/>
      <c r="N3" s="249" t="s">
        <v>171</v>
      </c>
      <c r="O3" s="293"/>
      <c r="P3" s="293"/>
      <c r="Q3" s="292"/>
      <c r="R3" s="248"/>
      <c r="S3" s="292"/>
    </row>
    <row r="4" spans="1:24" ht="15" customHeight="1" x14ac:dyDescent="0.25">
      <c r="A4" s="281"/>
      <c r="B4" s="236"/>
      <c r="C4" s="297" t="s">
        <v>166</v>
      </c>
      <c r="D4" s="297" t="s">
        <v>166</v>
      </c>
      <c r="E4" s="297"/>
      <c r="F4" s="295"/>
      <c r="G4" s="297" t="s">
        <v>169</v>
      </c>
      <c r="I4" s="281" t="s">
        <v>169</v>
      </c>
      <c r="J4" s="281" t="s">
        <v>169</v>
      </c>
      <c r="K4" s="281"/>
      <c r="L4" s="302"/>
      <c r="N4" s="281" t="s">
        <v>166</v>
      </c>
      <c r="O4" s="294"/>
      <c r="P4" s="298" t="s">
        <v>169</v>
      </c>
      <c r="R4" s="281" t="s">
        <v>169</v>
      </c>
      <c r="S4" s="302"/>
      <c r="T4" s="352" t="s">
        <v>194</v>
      </c>
      <c r="U4" s="415" t="s">
        <v>164</v>
      </c>
    </row>
    <row r="5" spans="1:24" ht="15" customHeight="1" thickBot="1" x14ac:dyDescent="0.25">
      <c r="C5" s="299" t="s">
        <v>167</v>
      </c>
      <c r="D5" s="299" t="s">
        <v>168</v>
      </c>
      <c r="E5" s="299"/>
      <c r="F5" s="296"/>
      <c r="G5" s="300">
        <v>750247</v>
      </c>
      <c r="I5" s="385">
        <v>65873995</v>
      </c>
      <c r="J5" s="385">
        <v>67073521</v>
      </c>
      <c r="K5" s="385"/>
      <c r="L5" s="302"/>
      <c r="N5" s="299" t="s">
        <v>172</v>
      </c>
      <c r="P5" s="300">
        <v>750201</v>
      </c>
      <c r="R5" s="385">
        <v>65873830</v>
      </c>
      <c r="S5" s="302"/>
      <c r="U5" s="415" t="s">
        <v>165</v>
      </c>
    </row>
    <row r="6" spans="1:24" ht="15" customHeight="1" x14ac:dyDescent="0.2">
      <c r="A6" s="250" t="s">
        <v>162</v>
      </c>
      <c r="B6" s="250" t="s">
        <v>163</v>
      </c>
      <c r="C6" s="252" t="s">
        <v>159</v>
      </c>
      <c r="D6" s="252" t="s">
        <v>159</v>
      </c>
      <c r="E6" s="252" t="s">
        <v>159</v>
      </c>
      <c r="F6" s="260" t="s">
        <v>61</v>
      </c>
      <c r="G6" s="253" t="s">
        <v>3</v>
      </c>
      <c r="H6" s="254" t="s">
        <v>61</v>
      </c>
      <c r="I6" s="255" t="s">
        <v>420</v>
      </c>
      <c r="J6" s="255" t="s">
        <v>420</v>
      </c>
      <c r="K6" s="255" t="s">
        <v>530</v>
      </c>
      <c r="L6" s="256" t="s">
        <v>61</v>
      </c>
      <c r="M6" s="307"/>
      <c r="N6" s="251" t="s">
        <v>159</v>
      </c>
      <c r="O6" s="282" t="s">
        <v>161</v>
      </c>
      <c r="P6" s="253" t="s">
        <v>3</v>
      </c>
      <c r="Q6" s="254" t="s">
        <v>61</v>
      </c>
      <c r="R6" s="255" t="s">
        <v>18</v>
      </c>
      <c r="S6" s="257" t="s">
        <v>61</v>
      </c>
      <c r="U6" s="415" t="s">
        <v>195</v>
      </c>
      <c r="V6" s="251" t="s">
        <v>229</v>
      </c>
      <c r="W6" s="409" t="s">
        <v>229</v>
      </c>
      <c r="X6" s="416" t="s">
        <v>232</v>
      </c>
    </row>
    <row r="7" spans="1:24" ht="15" customHeight="1" thickBot="1" x14ac:dyDescent="0.25">
      <c r="A7" s="258"/>
      <c r="B7" s="258" t="s">
        <v>87</v>
      </c>
      <c r="C7" s="259" t="s">
        <v>160</v>
      </c>
      <c r="D7" s="252" t="s">
        <v>525</v>
      </c>
      <c r="E7" s="252" t="s">
        <v>526</v>
      </c>
      <c r="F7" s="260"/>
      <c r="G7" s="261"/>
      <c r="H7" s="262" t="s">
        <v>134</v>
      </c>
      <c r="I7" s="263" t="s">
        <v>527</v>
      </c>
      <c r="J7" s="263" t="s">
        <v>528</v>
      </c>
      <c r="K7" s="263" t="s">
        <v>529</v>
      </c>
      <c r="L7" s="451" t="s">
        <v>268</v>
      </c>
      <c r="M7" s="322"/>
      <c r="N7" s="259" t="s">
        <v>157</v>
      </c>
      <c r="O7" s="283" t="s">
        <v>103</v>
      </c>
      <c r="P7" s="286"/>
      <c r="Q7" s="262" t="s">
        <v>134</v>
      </c>
      <c r="R7" s="263" t="s">
        <v>193</v>
      </c>
      <c r="S7" s="451" t="s">
        <v>268</v>
      </c>
      <c r="V7" s="259" t="s">
        <v>230</v>
      </c>
      <c r="W7" s="410" t="s">
        <v>231</v>
      </c>
      <c r="X7" s="411"/>
    </row>
    <row r="8" spans="1:24" s="226" customFormat="1" ht="15" customHeight="1" x14ac:dyDescent="0.2">
      <c r="A8" s="314">
        <v>40079</v>
      </c>
      <c r="B8" s="315"/>
      <c r="C8" s="316">
        <v>7</v>
      </c>
      <c r="D8" s="316">
        <v>5</v>
      </c>
      <c r="E8" s="316"/>
      <c r="F8" s="317"/>
      <c r="G8" s="316">
        <v>249</v>
      </c>
      <c r="H8" s="317"/>
      <c r="I8" s="316"/>
      <c r="J8" s="811"/>
      <c r="K8" s="811"/>
      <c r="L8" s="319"/>
      <c r="M8" s="308"/>
      <c r="N8" s="320"/>
      <c r="O8" s="321"/>
      <c r="P8" s="316">
        <v>193</v>
      </c>
      <c r="Q8" s="317"/>
      <c r="R8" s="316"/>
      <c r="S8" s="319"/>
      <c r="V8" s="412"/>
      <c r="W8" s="412"/>
      <c r="X8" s="412"/>
    </row>
    <row r="9" spans="1:24" ht="15" customHeight="1" x14ac:dyDescent="0.2">
      <c r="A9" s="303">
        <v>40086</v>
      </c>
      <c r="B9" s="264" t="s">
        <v>96</v>
      </c>
      <c r="C9" s="265">
        <v>8</v>
      </c>
      <c r="D9" s="265">
        <v>6.3070000000000004</v>
      </c>
      <c r="E9" s="265"/>
      <c r="F9" s="266">
        <v>6.3070000000000004</v>
      </c>
      <c r="G9" s="267">
        <v>303</v>
      </c>
      <c r="H9" s="268">
        <v>303</v>
      </c>
      <c r="I9" s="353"/>
      <c r="J9" s="812"/>
      <c r="K9" s="812"/>
      <c r="L9" s="270"/>
      <c r="M9" s="308"/>
      <c r="N9" s="288">
        <v>0.85699999999999998</v>
      </c>
      <c r="O9" s="351">
        <v>0.85699999999999998</v>
      </c>
      <c r="P9" s="267">
        <v>232</v>
      </c>
      <c r="Q9" s="268">
        <v>232</v>
      </c>
      <c r="R9" s="353"/>
      <c r="S9" s="270"/>
      <c r="V9" s="413"/>
      <c r="W9" s="413"/>
      <c r="X9" s="413"/>
    </row>
    <row r="10" spans="1:24" ht="15" customHeight="1" x14ac:dyDescent="0.2">
      <c r="A10" s="303">
        <v>40116</v>
      </c>
      <c r="B10" s="264" t="s">
        <v>97</v>
      </c>
      <c r="C10" s="265">
        <v>15</v>
      </c>
      <c r="D10" s="265">
        <v>11.920999999999999</v>
      </c>
      <c r="E10" s="265"/>
      <c r="F10" s="266">
        <f>D10-D9</f>
        <v>5.613999999999999</v>
      </c>
      <c r="G10" s="267">
        <v>630</v>
      </c>
      <c r="H10" s="268">
        <f>G10-G9</f>
        <v>327</v>
      </c>
      <c r="I10" s="353"/>
      <c r="J10" s="812"/>
      <c r="K10" s="812"/>
      <c r="L10" s="270">
        <f>I10-I9</f>
        <v>0</v>
      </c>
      <c r="M10" s="308"/>
      <c r="N10" s="288">
        <v>1.6779999999999999</v>
      </c>
      <c r="O10" s="284">
        <f>N10-N9</f>
        <v>0.82099999999999995</v>
      </c>
      <c r="P10" s="267">
        <v>616</v>
      </c>
      <c r="Q10" s="268">
        <f>P10-P9</f>
        <v>384</v>
      </c>
      <c r="R10" s="353"/>
      <c r="S10" s="270">
        <f>R10-R9</f>
        <v>0</v>
      </c>
      <c r="V10" s="218">
        <f>C10-C9</f>
        <v>7</v>
      </c>
      <c r="W10" s="218">
        <f>SUM(F10,O10)</f>
        <v>6.4349999999999987</v>
      </c>
      <c r="X10" s="218">
        <f>V10-W10</f>
        <v>0.56500000000000128</v>
      </c>
    </row>
    <row r="11" spans="1:24" ht="15" customHeight="1" x14ac:dyDescent="0.2">
      <c r="A11" s="303">
        <v>40147</v>
      </c>
      <c r="B11" s="264" t="s">
        <v>98</v>
      </c>
      <c r="C11" s="265">
        <v>22</v>
      </c>
      <c r="D11" s="265">
        <v>18.401</v>
      </c>
      <c r="E11" s="265"/>
      <c r="F11" s="356">
        <f t="shared" ref="F11:F38" si="0">D11-D10</f>
        <v>6.48</v>
      </c>
      <c r="G11" s="377">
        <v>1072</v>
      </c>
      <c r="H11" s="378">
        <f t="shared" ref="H11:H38" si="1">G11-G10</f>
        <v>442</v>
      </c>
      <c r="I11" s="353"/>
      <c r="J11" s="812"/>
      <c r="K11" s="812"/>
      <c r="L11" s="270">
        <f>I11-I10</f>
        <v>0</v>
      </c>
      <c r="M11" s="308"/>
      <c r="N11" s="288">
        <v>2.3319999999999999</v>
      </c>
      <c r="O11" s="284">
        <f t="shared" ref="O11:O25" si="2">N11-N10</f>
        <v>0.65399999999999991</v>
      </c>
      <c r="P11" s="267">
        <v>973</v>
      </c>
      <c r="Q11" s="268">
        <f t="shared" ref="Q11:Q38" si="3">P11-P10</f>
        <v>357</v>
      </c>
      <c r="R11" s="353"/>
      <c r="S11" s="270">
        <f>R11-R10</f>
        <v>0</v>
      </c>
      <c r="V11" s="218">
        <f>C11-C10</f>
        <v>7</v>
      </c>
      <c r="W11" s="218">
        <f>SUM(F11,O11)</f>
        <v>7.1340000000000003</v>
      </c>
      <c r="X11" s="218">
        <f>V11-W11</f>
        <v>-0.13400000000000034</v>
      </c>
    </row>
    <row r="12" spans="1:24" ht="15" customHeight="1" thickBot="1" x14ac:dyDescent="0.25">
      <c r="A12" s="350">
        <v>40177</v>
      </c>
      <c r="B12" s="271" t="s">
        <v>99</v>
      </c>
      <c r="C12" s="272">
        <v>30</v>
      </c>
      <c r="D12" s="272">
        <v>24.783000000000001</v>
      </c>
      <c r="E12" s="272"/>
      <c r="F12" s="273">
        <f t="shared" si="0"/>
        <v>6.3820000000000014</v>
      </c>
      <c r="G12" s="379">
        <v>1496</v>
      </c>
      <c r="H12" s="380">
        <f t="shared" si="1"/>
        <v>424</v>
      </c>
      <c r="I12" s="354">
        <v>5.9480000000000004</v>
      </c>
      <c r="J12" s="813"/>
      <c r="K12" s="813"/>
      <c r="L12" s="452">
        <f>(I12-I11)*1000</f>
        <v>5948</v>
      </c>
      <c r="M12" s="308"/>
      <c r="N12" s="289">
        <v>2.8660000000000001</v>
      </c>
      <c r="O12" s="284">
        <f t="shared" si="2"/>
        <v>0.53400000000000025</v>
      </c>
      <c r="P12" s="379">
        <v>1340</v>
      </c>
      <c r="Q12" s="380">
        <f t="shared" si="3"/>
        <v>367</v>
      </c>
      <c r="R12" s="354">
        <v>3.75</v>
      </c>
      <c r="S12" s="452">
        <f>(R12-R11)*1000</f>
        <v>3750</v>
      </c>
      <c r="V12" s="218">
        <f>C12-C11</f>
        <v>8</v>
      </c>
      <c r="W12" s="218">
        <f>SUM(F12,O12)</f>
        <v>6.9160000000000021</v>
      </c>
      <c r="X12" s="218">
        <f>V12-W12</f>
        <v>1.0839999999999979</v>
      </c>
    </row>
    <row r="13" spans="1:24" s="430" customFormat="1" ht="15" customHeight="1" thickBot="1" x14ac:dyDescent="0.25">
      <c r="A13" s="420">
        <v>2009</v>
      </c>
      <c r="B13" s="421"/>
      <c r="C13" s="422"/>
      <c r="D13" s="422"/>
      <c r="E13" s="422"/>
      <c r="F13" s="423">
        <f>SUM(F9:F12)</f>
        <v>24.783000000000001</v>
      </c>
      <c r="G13" s="424"/>
      <c r="H13" s="425">
        <f>SUM(H9:H12)</f>
        <v>1496</v>
      </c>
      <c r="I13" s="426"/>
      <c r="J13" s="814"/>
      <c r="K13" s="814"/>
      <c r="L13" s="453">
        <f>SUM(L10:L12)</f>
        <v>5948</v>
      </c>
      <c r="M13" s="427"/>
      <c r="N13" s="428"/>
      <c r="O13" s="429">
        <f>SUM(O9:O12)</f>
        <v>2.8660000000000001</v>
      </c>
      <c r="P13" s="424"/>
      <c r="Q13" s="425">
        <f>SUM(Q9:Q12)</f>
        <v>1340</v>
      </c>
      <c r="R13" s="426"/>
      <c r="S13" s="453">
        <f>SUM(S10:S12)</f>
        <v>3750</v>
      </c>
      <c r="V13" s="431"/>
      <c r="W13" s="432"/>
      <c r="X13" s="432"/>
    </row>
    <row r="14" spans="1:24" ht="15" customHeight="1" x14ac:dyDescent="0.2">
      <c r="A14" s="384">
        <v>40210</v>
      </c>
      <c r="B14" s="278" t="s">
        <v>88</v>
      </c>
      <c r="C14" s="397">
        <v>37.146999999999998</v>
      </c>
      <c r="D14" s="397">
        <v>30.904</v>
      </c>
      <c r="E14" s="397"/>
      <c r="F14" s="398">
        <f>D14-D12</f>
        <v>6.1209999999999987</v>
      </c>
      <c r="G14" s="381">
        <v>1907</v>
      </c>
      <c r="H14" s="382">
        <f>G14-G12</f>
        <v>411</v>
      </c>
      <c r="I14" s="355">
        <v>8.8949999999999996</v>
      </c>
      <c r="J14" s="815"/>
      <c r="K14" s="815"/>
      <c r="L14" s="454">
        <f>(I14-I12)*1000</f>
        <v>2946.9999999999991</v>
      </c>
      <c r="M14" s="308"/>
      <c r="N14" s="287">
        <v>3.5110000000000001</v>
      </c>
      <c r="O14" s="284">
        <f>N14-N12</f>
        <v>0.64500000000000002</v>
      </c>
      <c r="P14" s="381">
        <v>1678</v>
      </c>
      <c r="Q14" s="382">
        <f>P14-P12</f>
        <v>338</v>
      </c>
      <c r="R14" s="355">
        <v>5.4429999999999996</v>
      </c>
      <c r="S14" s="454">
        <f>(R14-R12)*1000</f>
        <v>1692.9999999999995</v>
      </c>
      <c r="V14" s="414">
        <f>C14-C12</f>
        <v>7.1469999999999985</v>
      </c>
      <c r="W14" s="218">
        <f t="shared" ref="W14:W38" si="4">SUM(F14,O14)</f>
        <v>6.7659999999999982</v>
      </c>
      <c r="X14" s="433">
        <f t="shared" ref="X14:X38" si="5">V14-W14</f>
        <v>0.38100000000000023</v>
      </c>
    </row>
    <row r="15" spans="1:24" ht="15" customHeight="1" x14ac:dyDescent="0.2">
      <c r="A15" s="303">
        <v>40235</v>
      </c>
      <c r="B15" s="264" t="s">
        <v>89</v>
      </c>
      <c r="C15" s="399">
        <v>44.47</v>
      </c>
      <c r="D15" s="399">
        <v>37.134999999999998</v>
      </c>
      <c r="E15" s="399"/>
      <c r="F15" s="400">
        <f t="shared" si="0"/>
        <v>6.2309999999999981</v>
      </c>
      <c r="G15" s="377">
        <v>2275</v>
      </c>
      <c r="H15" s="378">
        <f t="shared" si="1"/>
        <v>368</v>
      </c>
      <c r="I15" s="353">
        <v>11.117000000000001</v>
      </c>
      <c r="J15" s="812"/>
      <c r="K15" s="812"/>
      <c r="L15" s="455">
        <f t="shared" ref="L15:L25" si="6">(I15-I14)*1000</f>
        <v>2222.0000000000014</v>
      </c>
      <c r="M15" s="308"/>
      <c r="N15" s="288">
        <v>4.258</v>
      </c>
      <c r="O15" s="284">
        <f t="shared" si="2"/>
        <v>0.74699999999999989</v>
      </c>
      <c r="P15" s="377">
        <v>2001</v>
      </c>
      <c r="Q15" s="378">
        <f t="shared" si="3"/>
        <v>323</v>
      </c>
      <c r="R15" s="353">
        <v>6.492</v>
      </c>
      <c r="S15" s="455">
        <f t="shared" ref="S15:S25" si="7">(R15-R14)*1000</f>
        <v>1049.0000000000005</v>
      </c>
      <c r="V15" s="218">
        <f t="shared" ref="V15:V25" si="8">C15-C14</f>
        <v>7.3230000000000004</v>
      </c>
      <c r="W15" s="218">
        <f t="shared" si="4"/>
        <v>6.977999999999998</v>
      </c>
      <c r="X15" s="433">
        <f t="shared" si="5"/>
        <v>0.34500000000000242</v>
      </c>
    </row>
    <row r="16" spans="1:24" ht="15" customHeight="1" x14ac:dyDescent="0.2">
      <c r="A16" s="303">
        <v>40274</v>
      </c>
      <c r="B16" s="264" t="s">
        <v>90</v>
      </c>
      <c r="C16" s="399">
        <v>53.145000000000003</v>
      </c>
      <c r="D16" s="399">
        <v>44.293999999999997</v>
      </c>
      <c r="E16" s="399"/>
      <c r="F16" s="400">
        <f t="shared" si="0"/>
        <v>7.1589999999999989</v>
      </c>
      <c r="G16" s="377">
        <v>2714</v>
      </c>
      <c r="H16" s="378">
        <f t="shared" si="1"/>
        <v>439</v>
      </c>
      <c r="I16" s="353">
        <v>13.012</v>
      </c>
      <c r="J16" s="812"/>
      <c r="K16" s="812"/>
      <c r="L16" s="455">
        <f t="shared" si="6"/>
        <v>1894.9999999999995</v>
      </c>
      <c r="M16" s="308"/>
      <c r="N16" s="288">
        <v>5.3239999999999998</v>
      </c>
      <c r="O16" s="284">
        <f t="shared" si="2"/>
        <v>1.0659999999999998</v>
      </c>
      <c r="P16" s="377">
        <v>2414</v>
      </c>
      <c r="Q16" s="378">
        <f t="shared" si="3"/>
        <v>413</v>
      </c>
      <c r="R16" s="353">
        <v>7.1820000000000004</v>
      </c>
      <c r="S16" s="455">
        <f t="shared" si="7"/>
        <v>690.00000000000034</v>
      </c>
      <c r="V16" s="218">
        <f t="shared" si="8"/>
        <v>8.6750000000000043</v>
      </c>
      <c r="W16" s="218">
        <f t="shared" si="4"/>
        <v>8.2249999999999979</v>
      </c>
      <c r="X16" s="433">
        <f t="shared" si="5"/>
        <v>0.45000000000000639</v>
      </c>
    </row>
    <row r="17" spans="1:24" ht="15" customHeight="1" x14ac:dyDescent="0.2">
      <c r="A17" s="303">
        <v>40301</v>
      </c>
      <c r="B17" s="264" t="s">
        <v>91</v>
      </c>
      <c r="C17" s="399">
        <v>59.807000000000002</v>
      </c>
      <c r="D17" s="399">
        <v>49.926000000000002</v>
      </c>
      <c r="E17" s="399"/>
      <c r="F17" s="400">
        <f t="shared" si="0"/>
        <v>5.632000000000005</v>
      </c>
      <c r="G17" s="377">
        <v>3023</v>
      </c>
      <c r="H17" s="378">
        <f t="shared" si="1"/>
        <v>309</v>
      </c>
      <c r="I17" s="353">
        <v>13.304</v>
      </c>
      <c r="J17" s="812"/>
      <c r="K17" s="812"/>
      <c r="L17" s="455">
        <f t="shared" si="6"/>
        <v>291.99999999999983</v>
      </c>
      <c r="M17" s="308"/>
      <c r="N17" s="288">
        <v>6.0279999999999996</v>
      </c>
      <c r="O17" s="284">
        <f t="shared" si="2"/>
        <v>0.70399999999999974</v>
      </c>
      <c r="P17" s="377">
        <v>2687</v>
      </c>
      <c r="Q17" s="378">
        <f t="shared" si="3"/>
        <v>273</v>
      </c>
      <c r="R17" s="353">
        <v>7.26</v>
      </c>
      <c r="S17" s="455">
        <f t="shared" si="7"/>
        <v>77.999999999999403</v>
      </c>
      <c r="V17" s="218">
        <f t="shared" si="8"/>
        <v>6.661999999999999</v>
      </c>
      <c r="W17" s="218">
        <f t="shared" si="4"/>
        <v>6.3360000000000047</v>
      </c>
      <c r="X17" s="433">
        <f t="shared" si="5"/>
        <v>0.32599999999999429</v>
      </c>
    </row>
    <row r="18" spans="1:24" ht="15" customHeight="1" x14ac:dyDescent="0.2">
      <c r="A18" s="303">
        <v>40336</v>
      </c>
      <c r="B18" s="264" t="s">
        <v>92</v>
      </c>
      <c r="C18" s="399">
        <v>66.658000000000001</v>
      </c>
      <c r="D18" s="399">
        <v>55.621000000000002</v>
      </c>
      <c r="E18" s="399"/>
      <c r="F18" s="400">
        <f t="shared" si="0"/>
        <v>5.6950000000000003</v>
      </c>
      <c r="G18" s="377">
        <v>3349</v>
      </c>
      <c r="H18" s="378">
        <f t="shared" si="1"/>
        <v>326</v>
      </c>
      <c r="I18" s="353">
        <v>13.66</v>
      </c>
      <c r="J18" s="812"/>
      <c r="K18" s="812"/>
      <c r="L18" s="455">
        <f t="shared" si="6"/>
        <v>355.99999999999989</v>
      </c>
      <c r="M18" s="308"/>
      <c r="N18" s="434">
        <v>6.84</v>
      </c>
      <c r="O18" s="284">
        <f t="shared" si="2"/>
        <v>0.81200000000000028</v>
      </c>
      <c r="P18" s="377">
        <v>3008</v>
      </c>
      <c r="Q18" s="378">
        <f t="shared" si="3"/>
        <v>321</v>
      </c>
      <c r="R18" s="353">
        <v>7.2610000000000001</v>
      </c>
      <c r="S18" s="455">
        <f t="shared" si="7"/>
        <v>1.000000000000334</v>
      </c>
      <c r="V18" s="218">
        <f t="shared" si="8"/>
        <v>6.8509999999999991</v>
      </c>
      <c r="W18" s="218">
        <f t="shared" si="4"/>
        <v>6.5070000000000006</v>
      </c>
      <c r="X18" s="433">
        <f t="shared" si="5"/>
        <v>0.34399999999999853</v>
      </c>
    </row>
    <row r="19" spans="1:24" ht="15" customHeight="1" x14ac:dyDescent="0.2">
      <c r="A19" s="303">
        <v>40360</v>
      </c>
      <c r="B19" s="264" t="s">
        <v>93</v>
      </c>
      <c r="C19" s="399">
        <v>73.751999999999995</v>
      </c>
      <c r="D19" s="399">
        <v>61.863</v>
      </c>
      <c r="E19" s="399"/>
      <c r="F19" s="400">
        <f t="shared" si="0"/>
        <v>6.2419999999999973</v>
      </c>
      <c r="G19" s="377">
        <v>3619</v>
      </c>
      <c r="H19" s="378">
        <f t="shared" si="1"/>
        <v>270</v>
      </c>
      <c r="I19" s="353">
        <v>13.66</v>
      </c>
      <c r="J19" s="812"/>
      <c r="K19" s="812"/>
      <c r="L19" s="455">
        <f t="shared" si="6"/>
        <v>0</v>
      </c>
      <c r="M19" s="308"/>
      <c r="N19" s="434">
        <v>7.2640000000000002</v>
      </c>
      <c r="O19" s="284">
        <f t="shared" si="2"/>
        <v>0.42400000000000038</v>
      </c>
      <c r="P19" s="377">
        <v>3250</v>
      </c>
      <c r="Q19" s="378">
        <f t="shared" si="3"/>
        <v>242</v>
      </c>
      <c r="R19" s="353">
        <v>7.2610000000000001</v>
      </c>
      <c r="S19" s="455">
        <f t="shared" si="7"/>
        <v>0</v>
      </c>
      <c r="V19" s="218">
        <f t="shared" si="8"/>
        <v>7.0939999999999941</v>
      </c>
      <c r="W19" s="218">
        <f t="shared" si="4"/>
        <v>6.6659999999999977</v>
      </c>
      <c r="X19" s="433">
        <f t="shared" si="5"/>
        <v>0.42799999999999638</v>
      </c>
    </row>
    <row r="20" spans="1:24" ht="15" customHeight="1" x14ac:dyDescent="0.2">
      <c r="A20" s="303">
        <v>40392</v>
      </c>
      <c r="B20" s="264" t="s">
        <v>94</v>
      </c>
      <c r="C20" s="399">
        <v>81.504000000000005</v>
      </c>
      <c r="D20" s="399">
        <v>68.537000000000006</v>
      </c>
      <c r="E20" s="399"/>
      <c r="F20" s="400">
        <f t="shared" si="0"/>
        <v>6.6740000000000066</v>
      </c>
      <c r="G20" s="377">
        <v>3890</v>
      </c>
      <c r="H20" s="378">
        <f t="shared" si="1"/>
        <v>271</v>
      </c>
      <c r="I20" s="353">
        <v>13.66</v>
      </c>
      <c r="J20" s="812"/>
      <c r="K20" s="812"/>
      <c r="L20" s="455">
        <f t="shared" si="6"/>
        <v>0</v>
      </c>
      <c r="M20" s="308"/>
      <c r="N20" s="434">
        <v>8.0150000000000006</v>
      </c>
      <c r="O20" s="284">
        <f t="shared" si="2"/>
        <v>0.75100000000000033</v>
      </c>
      <c r="P20" s="377">
        <v>3507</v>
      </c>
      <c r="Q20" s="378">
        <f t="shared" si="3"/>
        <v>257</v>
      </c>
      <c r="R20" s="353">
        <v>7.2610000000000001</v>
      </c>
      <c r="S20" s="455">
        <f t="shared" si="7"/>
        <v>0</v>
      </c>
      <c r="V20" s="218">
        <f t="shared" si="8"/>
        <v>7.7520000000000095</v>
      </c>
      <c r="W20" s="218">
        <f t="shared" si="4"/>
        <v>7.4250000000000069</v>
      </c>
      <c r="X20" s="433">
        <f t="shared" si="5"/>
        <v>0.32700000000000262</v>
      </c>
    </row>
    <row r="21" spans="1:24" ht="15" customHeight="1" x14ac:dyDescent="0.2">
      <c r="A21" s="303">
        <v>40423</v>
      </c>
      <c r="B21" s="264" t="s">
        <v>95</v>
      </c>
      <c r="C21" s="399">
        <v>83.968999999999994</v>
      </c>
      <c r="D21" s="399">
        <v>70.298000000000002</v>
      </c>
      <c r="E21" s="399"/>
      <c r="F21" s="400">
        <f t="shared" si="0"/>
        <v>1.7609999999999957</v>
      </c>
      <c r="G21" s="377">
        <v>4092</v>
      </c>
      <c r="H21" s="378">
        <f t="shared" si="1"/>
        <v>202</v>
      </c>
      <c r="I21" s="353">
        <v>13.66</v>
      </c>
      <c r="J21" s="812"/>
      <c r="K21" s="812"/>
      <c r="L21" s="455">
        <f t="shared" si="6"/>
        <v>0</v>
      </c>
      <c r="M21" s="308"/>
      <c r="N21" s="434">
        <v>8.5920000000000005</v>
      </c>
      <c r="O21" s="284">
        <f t="shared" si="2"/>
        <v>0.57699999999999996</v>
      </c>
      <c r="P21" s="377">
        <v>3653</v>
      </c>
      <c r="Q21" s="378">
        <f t="shared" si="3"/>
        <v>146</v>
      </c>
      <c r="R21" s="353">
        <v>7.2610000000000001</v>
      </c>
      <c r="S21" s="455">
        <f t="shared" si="7"/>
        <v>0</v>
      </c>
      <c r="V21" s="218">
        <f t="shared" si="8"/>
        <v>2.4649999999999892</v>
      </c>
      <c r="W21" s="218">
        <f t="shared" si="4"/>
        <v>2.3379999999999956</v>
      </c>
      <c r="X21" s="433">
        <f t="shared" si="5"/>
        <v>0.12699999999999356</v>
      </c>
    </row>
    <row r="22" spans="1:24" ht="15" customHeight="1" x14ac:dyDescent="0.2">
      <c r="A22" s="303">
        <v>40451</v>
      </c>
      <c r="B22" s="264" t="s">
        <v>96</v>
      </c>
      <c r="C22" s="399">
        <v>90.373000000000005</v>
      </c>
      <c r="D22" s="399">
        <v>75.891999999999996</v>
      </c>
      <c r="E22" s="399"/>
      <c r="F22" s="400">
        <f t="shared" si="0"/>
        <v>5.5939999999999941</v>
      </c>
      <c r="G22" s="377">
        <v>4385</v>
      </c>
      <c r="H22" s="378">
        <f t="shared" si="1"/>
        <v>293</v>
      </c>
      <c r="I22" s="353">
        <v>13.846</v>
      </c>
      <c r="J22" s="812"/>
      <c r="K22" s="812"/>
      <c r="L22" s="455">
        <f t="shared" si="6"/>
        <v>185.99999999999994</v>
      </c>
      <c r="M22" s="308"/>
      <c r="N22" s="434">
        <v>9.077</v>
      </c>
      <c r="O22" s="284">
        <f t="shared" si="2"/>
        <v>0.48499999999999943</v>
      </c>
      <c r="P22" s="377">
        <v>3867</v>
      </c>
      <c r="Q22" s="378">
        <f t="shared" si="3"/>
        <v>214</v>
      </c>
      <c r="R22" s="353">
        <v>7.2610000000000001</v>
      </c>
      <c r="S22" s="455">
        <f t="shared" si="7"/>
        <v>0</v>
      </c>
      <c r="V22" s="218">
        <f t="shared" si="8"/>
        <v>6.4040000000000106</v>
      </c>
      <c r="W22" s="218">
        <f t="shared" si="4"/>
        <v>6.0789999999999935</v>
      </c>
      <c r="X22" s="433">
        <f t="shared" si="5"/>
        <v>0.32500000000001705</v>
      </c>
    </row>
    <row r="23" spans="1:24" ht="15" customHeight="1" x14ac:dyDescent="0.2">
      <c r="A23" s="303">
        <v>40484</v>
      </c>
      <c r="B23" s="264" t="s">
        <v>97</v>
      </c>
      <c r="C23" s="399">
        <v>98.722999999999999</v>
      </c>
      <c r="D23" s="399">
        <v>83.085999999999999</v>
      </c>
      <c r="E23" s="399"/>
      <c r="F23" s="400">
        <f t="shared" si="0"/>
        <v>7.1940000000000026</v>
      </c>
      <c r="G23" s="377">
        <v>4781</v>
      </c>
      <c r="H23" s="378">
        <f t="shared" si="1"/>
        <v>396</v>
      </c>
      <c r="I23" s="353">
        <v>14.922000000000001</v>
      </c>
      <c r="J23" s="812"/>
      <c r="K23" s="812"/>
      <c r="L23" s="455">
        <f t="shared" si="6"/>
        <v>1076.0000000000005</v>
      </c>
      <c r="M23" s="308"/>
      <c r="N23" s="434">
        <v>9.859</v>
      </c>
      <c r="O23" s="284">
        <f t="shared" si="2"/>
        <v>0.78200000000000003</v>
      </c>
      <c r="P23" s="377">
        <v>4238</v>
      </c>
      <c r="Q23" s="378">
        <f t="shared" si="3"/>
        <v>371</v>
      </c>
      <c r="R23" s="353">
        <v>7.4</v>
      </c>
      <c r="S23" s="455">
        <f t="shared" si="7"/>
        <v>139.00000000000023</v>
      </c>
      <c r="V23" s="218">
        <f t="shared" si="8"/>
        <v>8.3499999999999943</v>
      </c>
      <c r="W23" s="218">
        <f t="shared" si="4"/>
        <v>7.9760000000000026</v>
      </c>
      <c r="X23" s="433">
        <f t="shared" si="5"/>
        <v>0.37399999999999167</v>
      </c>
    </row>
    <row r="24" spans="1:24" ht="15" customHeight="1" x14ac:dyDescent="0.2">
      <c r="A24" s="303">
        <v>40512</v>
      </c>
      <c r="B24" s="264" t="s">
        <v>98</v>
      </c>
      <c r="C24" s="399">
        <v>105.259</v>
      </c>
      <c r="D24" s="399">
        <v>88.459000000000003</v>
      </c>
      <c r="E24" s="399"/>
      <c r="F24" s="400">
        <f t="shared" si="0"/>
        <v>5.3730000000000047</v>
      </c>
      <c r="G24" s="377">
        <v>5195</v>
      </c>
      <c r="H24" s="378">
        <f t="shared" si="1"/>
        <v>414</v>
      </c>
      <c r="I24" s="353">
        <v>16.408999999999999</v>
      </c>
      <c r="J24" s="812"/>
      <c r="K24" s="812"/>
      <c r="L24" s="455">
        <f t="shared" si="6"/>
        <v>1486.9999999999984</v>
      </c>
      <c r="M24" s="308"/>
      <c r="N24" s="434">
        <v>10.673</v>
      </c>
      <c r="O24" s="284">
        <f t="shared" si="2"/>
        <v>0.81400000000000006</v>
      </c>
      <c r="P24" s="377">
        <v>4604</v>
      </c>
      <c r="Q24" s="378">
        <f t="shared" si="3"/>
        <v>366</v>
      </c>
      <c r="R24" s="353">
        <v>7.694</v>
      </c>
      <c r="S24" s="455">
        <f t="shared" si="7"/>
        <v>293.9999999999996</v>
      </c>
      <c r="V24" s="218">
        <f t="shared" si="8"/>
        <v>6.5360000000000014</v>
      </c>
      <c r="W24" s="218">
        <f t="shared" si="4"/>
        <v>6.1870000000000047</v>
      </c>
      <c r="X24" s="433">
        <f t="shared" si="5"/>
        <v>0.34899999999999665</v>
      </c>
    </row>
    <row r="25" spans="1:24" ht="15" customHeight="1" thickBot="1" x14ac:dyDescent="0.25">
      <c r="A25" s="350">
        <v>40542</v>
      </c>
      <c r="B25" s="271" t="s">
        <v>99</v>
      </c>
      <c r="C25" s="401">
        <v>111.101</v>
      </c>
      <c r="D25" s="401">
        <v>93.465999999999994</v>
      </c>
      <c r="E25" s="401"/>
      <c r="F25" s="402">
        <f t="shared" si="0"/>
        <v>5.0069999999999908</v>
      </c>
      <c r="G25" s="379">
        <v>5531</v>
      </c>
      <c r="H25" s="380">
        <f t="shared" si="1"/>
        <v>336</v>
      </c>
      <c r="I25" s="354">
        <v>19.504999999999999</v>
      </c>
      <c r="J25" s="813"/>
      <c r="K25" s="813"/>
      <c r="L25" s="455">
        <f t="shared" si="6"/>
        <v>3096</v>
      </c>
      <c r="M25" s="308"/>
      <c r="N25" s="435">
        <v>11.247</v>
      </c>
      <c r="O25" s="284">
        <f t="shared" si="2"/>
        <v>0.57399999999999984</v>
      </c>
      <c r="P25" s="379">
        <v>4916</v>
      </c>
      <c r="Q25" s="380">
        <f t="shared" si="3"/>
        <v>312</v>
      </c>
      <c r="R25" s="354">
        <v>9.3810000000000002</v>
      </c>
      <c r="S25" s="455">
        <f t="shared" si="7"/>
        <v>1687.0000000000002</v>
      </c>
      <c r="V25" s="218">
        <f t="shared" si="8"/>
        <v>5.8419999999999987</v>
      </c>
      <c r="W25" s="218">
        <f t="shared" si="4"/>
        <v>5.5809999999999906</v>
      </c>
      <c r="X25" s="433">
        <f t="shared" si="5"/>
        <v>0.26100000000000811</v>
      </c>
    </row>
    <row r="26" spans="1:24" ht="15" customHeight="1" thickBot="1" x14ac:dyDescent="0.3">
      <c r="A26" s="304">
        <v>2010</v>
      </c>
      <c r="B26" s="274"/>
      <c r="C26" s="275"/>
      <c r="D26" s="275"/>
      <c r="E26" s="275"/>
      <c r="F26" s="448">
        <f>SUM(F14:F25)</f>
        <v>68.682999999999993</v>
      </c>
      <c r="G26" s="276"/>
      <c r="H26" s="449">
        <f>SUM(H14:H25)</f>
        <v>4035</v>
      </c>
      <c r="I26" s="277"/>
      <c r="J26" s="816"/>
      <c r="K26" s="816"/>
      <c r="L26" s="456">
        <f>SUM(L14:L25)</f>
        <v>13556.999999999998</v>
      </c>
      <c r="M26" s="308"/>
      <c r="N26" s="290"/>
      <c r="O26" s="285">
        <f>SUM(O14:O25)</f>
        <v>8.3810000000000002</v>
      </c>
      <c r="P26" s="276"/>
      <c r="Q26" s="449">
        <f>SUM(Q14:Q25)</f>
        <v>3576</v>
      </c>
      <c r="R26" s="277"/>
      <c r="S26" s="456">
        <f>SUM(S14:S25)</f>
        <v>5631.0000000000009</v>
      </c>
      <c r="V26" s="569">
        <f>SUM(V14:V25)</f>
        <v>81.100999999999999</v>
      </c>
      <c r="W26" s="570">
        <f>SUM(W14:W25)</f>
        <v>77.063999999999993</v>
      </c>
      <c r="X26" s="571">
        <f>SUM(X14:X25)</f>
        <v>4.0370000000000079</v>
      </c>
    </row>
    <row r="27" spans="1:24" ht="15" customHeight="1" x14ac:dyDescent="0.2">
      <c r="A27" s="502">
        <v>40575</v>
      </c>
      <c r="B27" s="278" t="s">
        <v>88</v>
      </c>
      <c r="C27" s="279">
        <v>117.60299999999999</v>
      </c>
      <c r="D27" s="279">
        <v>98.921999999999997</v>
      </c>
      <c r="E27" s="279"/>
      <c r="F27" s="398">
        <f>D27-D25</f>
        <v>5.4560000000000031</v>
      </c>
      <c r="G27" s="381">
        <v>5903</v>
      </c>
      <c r="H27" s="382">
        <f>G27-G25</f>
        <v>372</v>
      </c>
      <c r="I27" s="280">
        <v>22.321999999999999</v>
      </c>
      <c r="J27" s="817"/>
      <c r="K27" s="817"/>
      <c r="L27" s="454">
        <f>(I27-I25)*1000</f>
        <v>2817</v>
      </c>
      <c r="M27" s="308"/>
      <c r="N27" s="287">
        <v>11.994</v>
      </c>
      <c r="O27" s="284">
        <f>N27-N25</f>
        <v>0.74699999999999989</v>
      </c>
      <c r="P27" s="381">
        <v>5283</v>
      </c>
      <c r="Q27" s="382">
        <f>P27-P25</f>
        <v>367</v>
      </c>
      <c r="R27" s="280">
        <v>10.561999999999999</v>
      </c>
      <c r="S27" s="454">
        <f>(R27-R25)*1000</f>
        <v>1180.9999999999991</v>
      </c>
      <c r="V27" s="414">
        <f>C27-C25</f>
        <v>6.5019999999999953</v>
      </c>
      <c r="W27" s="218">
        <f t="shared" si="4"/>
        <v>6.203000000000003</v>
      </c>
      <c r="X27" s="433">
        <f t="shared" si="5"/>
        <v>0.29899999999999238</v>
      </c>
    </row>
    <row r="28" spans="1:24" ht="15" customHeight="1" x14ac:dyDescent="0.2">
      <c r="A28" s="303">
        <v>40604</v>
      </c>
      <c r="B28" s="264" t="s">
        <v>89</v>
      </c>
      <c r="C28" s="265">
        <v>124.98099999999999</v>
      </c>
      <c r="D28" s="265">
        <v>105.18899999999999</v>
      </c>
      <c r="E28" s="265"/>
      <c r="F28" s="266">
        <f t="shared" si="0"/>
        <v>6.2669999999999959</v>
      </c>
      <c r="G28" s="377">
        <v>6276</v>
      </c>
      <c r="H28" s="268">
        <f t="shared" si="1"/>
        <v>373</v>
      </c>
      <c r="I28" s="269">
        <v>24.449000000000002</v>
      </c>
      <c r="J28" s="818"/>
      <c r="K28" s="818"/>
      <c r="L28" s="455">
        <f t="shared" ref="L28:L38" si="9">(I28-I27)*1000</f>
        <v>2127.0000000000023</v>
      </c>
      <c r="M28" s="308"/>
      <c r="N28" s="288">
        <v>12.666</v>
      </c>
      <c r="O28" s="284">
        <f t="shared" ref="O28:O38" si="10">N28-N27</f>
        <v>0.6720000000000006</v>
      </c>
      <c r="P28" s="377">
        <v>5644</v>
      </c>
      <c r="Q28" s="378">
        <f t="shared" si="3"/>
        <v>361</v>
      </c>
      <c r="R28" s="269">
        <v>11.372999999999999</v>
      </c>
      <c r="S28" s="455">
        <f t="shared" ref="S28:S38" si="11">(R28-R27)*1000</f>
        <v>811</v>
      </c>
      <c r="V28" s="218">
        <f t="shared" ref="V28:V38" si="12">C28-C27</f>
        <v>7.3780000000000001</v>
      </c>
      <c r="W28" s="218">
        <f t="shared" si="4"/>
        <v>6.9389999999999965</v>
      </c>
      <c r="X28" s="433">
        <f t="shared" si="5"/>
        <v>0.43900000000000361</v>
      </c>
    </row>
    <row r="29" spans="1:24" ht="15" customHeight="1" x14ac:dyDescent="0.2">
      <c r="A29" s="303">
        <v>40633</v>
      </c>
      <c r="B29" s="264" t="s">
        <v>90</v>
      </c>
      <c r="C29" s="265">
        <v>132.54900000000001</v>
      </c>
      <c r="D29" s="265">
        <v>111.79600000000001</v>
      </c>
      <c r="E29" s="265"/>
      <c r="F29" s="266">
        <f t="shared" si="0"/>
        <v>6.6070000000000135</v>
      </c>
      <c r="G29" s="377">
        <v>6616</v>
      </c>
      <c r="H29" s="268">
        <f t="shared" si="1"/>
        <v>340</v>
      </c>
      <c r="I29" s="269">
        <v>25.545999999999999</v>
      </c>
      <c r="J29" s="818"/>
      <c r="K29" s="818"/>
      <c r="L29" s="455">
        <f t="shared" si="9"/>
        <v>1096.9999999999977</v>
      </c>
      <c r="M29" s="308"/>
      <c r="N29" s="288">
        <v>13.345000000000001</v>
      </c>
      <c r="O29" s="284">
        <f t="shared" si="10"/>
        <v>0.67900000000000027</v>
      </c>
      <c r="P29" s="377">
        <v>5936</v>
      </c>
      <c r="Q29" s="378">
        <f t="shared" si="3"/>
        <v>292</v>
      </c>
      <c r="R29" s="269">
        <v>11.702999999999999</v>
      </c>
      <c r="S29" s="455">
        <f t="shared" si="11"/>
        <v>330.00000000000006</v>
      </c>
      <c r="V29" s="218">
        <f t="shared" si="12"/>
        <v>7.5680000000000121</v>
      </c>
      <c r="W29" s="218">
        <f t="shared" si="4"/>
        <v>7.2860000000000138</v>
      </c>
      <c r="X29" s="433">
        <f t="shared" si="5"/>
        <v>0.28199999999999825</v>
      </c>
    </row>
    <row r="30" spans="1:24" ht="15" customHeight="1" x14ac:dyDescent="0.2">
      <c r="A30" s="303">
        <v>40665</v>
      </c>
      <c r="B30" s="264" t="s">
        <v>91</v>
      </c>
      <c r="C30" s="265">
        <v>140.143</v>
      </c>
      <c r="D30" s="265">
        <v>118.13500000000001</v>
      </c>
      <c r="E30" s="265"/>
      <c r="F30" s="266">
        <f t="shared" si="0"/>
        <v>6.3389999999999986</v>
      </c>
      <c r="G30" s="377">
        <v>6912</v>
      </c>
      <c r="H30" s="268">
        <f t="shared" si="1"/>
        <v>296</v>
      </c>
      <c r="I30" s="269">
        <v>25.72</v>
      </c>
      <c r="J30" s="818"/>
      <c r="K30" s="818"/>
      <c r="L30" s="455">
        <f t="shared" si="9"/>
        <v>173.99999999999949</v>
      </c>
      <c r="M30" s="308"/>
      <c r="N30" s="288">
        <v>14.205</v>
      </c>
      <c r="O30" s="574">
        <f t="shared" si="10"/>
        <v>0.85999999999999943</v>
      </c>
      <c r="P30" s="377">
        <v>6178</v>
      </c>
      <c r="Q30" s="378">
        <f t="shared" si="3"/>
        <v>242</v>
      </c>
      <c r="R30" s="269">
        <v>11.704000000000001</v>
      </c>
      <c r="S30" s="455">
        <f t="shared" si="11"/>
        <v>1.0000000000012221</v>
      </c>
      <c r="V30" s="218">
        <f t="shared" si="12"/>
        <v>7.5939999999999941</v>
      </c>
      <c r="W30" s="218">
        <f t="shared" si="4"/>
        <v>7.1989999999999981</v>
      </c>
      <c r="X30" s="433">
        <f t="shared" si="5"/>
        <v>0.39499999999999602</v>
      </c>
    </row>
    <row r="31" spans="1:24" ht="15" customHeight="1" x14ac:dyDescent="0.2">
      <c r="A31" s="303">
        <v>40697</v>
      </c>
      <c r="B31" s="264" t="s">
        <v>92</v>
      </c>
      <c r="C31" s="265">
        <v>148.06700000000001</v>
      </c>
      <c r="D31" s="575">
        <v>124.87</v>
      </c>
      <c r="E31" s="575"/>
      <c r="F31" s="266">
        <f t="shared" si="0"/>
        <v>6.7349999999999994</v>
      </c>
      <c r="G31" s="377">
        <v>7185</v>
      </c>
      <c r="H31" s="268">
        <f t="shared" si="1"/>
        <v>273</v>
      </c>
      <c r="I31" s="269">
        <v>25.742000000000001</v>
      </c>
      <c r="J31" s="818"/>
      <c r="K31" s="818"/>
      <c r="L31" s="455">
        <f t="shared" si="9"/>
        <v>22.000000000002018</v>
      </c>
      <c r="M31" s="308"/>
      <c r="N31" s="434">
        <v>15.01</v>
      </c>
      <c r="O31" s="284">
        <f t="shared" si="10"/>
        <v>0.80499999999999972</v>
      </c>
      <c r="P31" s="377">
        <v>6496</v>
      </c>
      <c r="Q31" s="378">
        <f t="shared" si="3"/>
        <v>318</v>
      </c>
      <c r="R31" s="269">
        <v>11.704000000000001</v>
      </c>
      <c r="S31" s="455">
        <f t="shared" si="11"/>
        <v>0</v>
      </c>
      <c r="V31" s="218">
        <f t="shared" si="12"/>
        <v>7.9240000000000066</v>
      </c>
      <c r="W31" s="218">
        <f t="shared" si="4"/>
        <v>7.5399999999999991</v>
      </c>
      <c r="X31" s="433">
        <f t="shared" si="5"/>
        <v>0.38400000000000745</v>
      </c>
    </row>
    <row r="32" spans="1:24" ht="15" customHeight="1" x14ac:dyDescent="0.2">
      <c r="A32" s="303">
        <v>40725</v>
      </c>
      <c r="B32" s="264" t="s">
        <v>93</v>
      </c>
      <c r="C32" s="265">
        <v>152.048</v>
      </c>
      <c r="D32" s="265">
        <v>128.148</v>
      </c>
      <c r="E32" s="265"/>
      <c r="F32" s="266">
        <f t="shared" si="0"/>
        <v>3.2779999999999916</v>
      </c>
      <c r="G32" s="377">
        <v>7348</v>
      </c>
      <c r="H32" s="268">
        <f t="shared" si="1"/>
        <v>163</v>
      </c>
      <c r="I32" s="269">
        <v>25.742000000000001</v>
      </c>
      <c r="J32" s="818"/>
      <c r="K32" s="818"/>
      <c r="L32" s="455">
        <f t="shared" si="9"/>
        <v>0</v>
      </c>
      <c r="M32" s="308"/>
      <c r="N32" s="288">
        <v>15.509</v>
      </c>
      <c r="O32" s="284">
        <f t="shared" si="10"/>
        <v>0.49900000000000055</v>
      </c>
      <c r="P32" s="377">
        <v>6721</v>
      </c>
      <c r="Q32" s="378">
        <f t="shared" si="3"/>
        <v>225</v>
      </c>
      <c r="R32" s="269">
        <v>11.704000000000001</v>
      </c>
      <c r="S32" s="455">
        <f t="shared" si="11"/>
        <v>0</v>
      </c>
      <c r="V32" s="218">
        <f t="shared" si="12"/>
        <v>3.9809999999999945</v>
      </c>
      <c r="W32" s="218">
        <f t="shared" si="4"/>
        <v>3.7769999999999921</v>
      </c>
      <c r="X32" s="433">
        <f t="shared" si="5"/>
        <v>0.2040000000000024</v>
      </c>
    </row>
    <row r="33" spans="1:24" ht="15" customHeight="1" x14ac:dyDescent="0.2">
      <c r="A33" s="303">
        <v>40756</v>
      </c>
      <c r="B33" s="264" t="s">
        <v>94</v>
      </c>
      <c r="C33" s="265">
        <v>161.47499999999999</v>
      </c>
      <c r="D33" s="265">
        <v>135.982</v>
      </c>
      <c r="E33" s="265"/>
      <c r="F33" s="266">
        <f t="shared" si="0"/>
        <v>7.8340000000000032</v>
      </c>
      <c r="G33" s="377">
        <v>7660</v>
      </c>
      <c r="H33" s="268">
        <f t="shared" si="1"/>
        <v>312</v>
      </c>
      <c r="I33" s="269">
        <v>25.742000000000001</v>
      </c>
      <c r="J33" s="818"/>
      <c r="K33" s="818"/>
      <c r="L33" s="455">
        <f t="shared" si="9"/>
        <v>0</v>
      </c>
      <c r="M33" s="308"/>
      <c r="N33" s="288">
        <v>16.652000000000001</v>
      </c>
      <c r="O33" s="284">
        <f t="shared" si="10"/>
        <v>1.1430000000000007</v>
      </c>
      <c r="P33" s="377">
        <v>7126</v>
      </c>
      <c r="Q33" s="378">
        <f t="shared" si="3"/>
        <v>405</v>
      </c>
      <c r="R33" s="269">
        <v>11.704000000000001</v>
      </c>
      <c r="S33" s="455">
        <f t="shared" si="11"/>
        <v>0</v>
      </c>
      <c r="V33" s="218">
        <f t="shared" si="12"/>
        <v>9.4269999999999925</v>
      </c>
      <c r="W33" s="218">
        <f t="shared" si="4"/>
        <v>8.9770000000000039</v>
      </c>
      <c r="X33" s="433">
        <f t="shared" si="5"/>
        <v>0.44999999999998863</v>
      </c>
    </row>
    <row r="34" spans="1:24" ht="15" customHeight="1" x14ac:dyDescent="0.2">
      <c r="A34" s="303">
        <v>40787</v>
      </c>
      <c r="B34" s="264" t="s">
        <v>95</v>
      </c>
      <c r="C34" s="265">
        <v>164.16399999999999</v>
      </c>
      <c r="D34" s="265">
        <v>138.136</v>
      </c>
      <c r="E34" s="265"/>
      <c r="F34" s="266">
        <f t="shared" si="0"/>
        <v>2.1539999999999964</v>
      </c>
      <c r="G34" s="377">
        <v>7796</v>
      </c>
      <c r="H34" s="268">
        <f t="shared" si="1"/>
        <v>136</v>
      </c>
      <c r="I34" s="269">
        <v>25.742000000000001</v>
      </c>
      <c r="J34" s="818"/>
      <c r="K34" s="818"/>
      <c r="L34" s="455">
        <f t="shared" si="9"/>
        <v>0</v>
      </c>
      <c r="M34" s="308"/>
      <c r="N34" s="288">
        <v>17.042999999999999</v>
      </c>
      <c r="O34" s="284">
        <f t="shared" si="10"/>
        <v>0.39099999999999824</v>
      </c>
      <c r="P34" s="377">
        <v>7318</v>
      </c>
      <c r="Q34" s="378">
        <f t="shared" si="3"/>
        <v>192</v>
      </c>
      <c r="R34" s="269">
        <v>11.704000000000001</v>
      </c>
      <c r="S34" s="455">
        <f t="shared" si="11"/>
        <v>0</v>
      </c>
      <c r="V34" s="218">
        <f t="shared" si="12"/>
        <v>2.688999999999993</v>
      </c>
      <c r="W34" s="218">
        <f t="shared" si="4"/>
        <v>2.5449999999999946</v>
      </c>
      <c r="X34" s="433">
        <f t="shared" si="5"/>
        <v>0.14399999999999835</v>
      </c>
    </row>
    <row r="35" spans="1:24" ht="15" customHeight="1" x14ac:dyDescent="0.2">
      <c r="A35" s="303">
        <v>40816</v>
      </c>
      <c r="B35" s="264" t="s">
        <v>96</v>
      </c>
      <c r="C35" s="265">
        <v>173.113</v>
      </c>
      <c r="D35" s="265">
        <v>146.03700000000001</v>
      </c>
      <c r="E35" s="265"/>
      <c r="F35" s="266">
        <f t="shared" si="0"/>
        <v>7.9010000000000105</v>
      </c>
      <c r="G35" s="377">
        <v>8073</v>
      </c>
      <c r="H35" s="268">
        <f t="shared" si="1"/>
        <v>277</v>
      </c>
      <c r="I35" s="269">
        <v>25.821999999999999</v>
      </c>
      <c r="J35" s="818"/>
      <c r="K35" s="818"/>
      <c r="L35" s="455">
        <f t="shared" si="9"/>
        <v>79.999999999998295</v>
      </c>
      <c r="M35" s="308"/>
      <c r="N35" s="288">
        <v>17.643999999999998</v>
      </c>
      <c r="O35" s="284">
        <f t="shared" si="10"/>
        <v>0.60099999999999909</v>
      </c>
      <c r="P35" s="377">
        <v>7617</v>
      </c>
      <c r="Q35" s="378">
        <f t="shared" si="3"/>
        <v>299</v>
      </c>
      <c r="R35" s="269">
        <v>11.704000000000001</v>
      </c>
      <c r="S35" s="455">
        <f t="shared" si="11"/>
        <v>0</v>
      </c>
      <c r="V35" s="218">
        <f t="shared" si="12"/>
        <v>8.9490000000000123</v>
      </c>
      <c r="W35" s="218">
        <f t="shared" si="4"/>
        <v>8.5020000000000095</v>
      </c>
      <c r="X35" s="433">
        <f t="shared" si="5"/>
        <v>0.44700000000000273</v>
      </c>
    </row>
    <row r="36" spans="1:24" ht="15" customHeight="1" x14ac:dyDescent="0.2">
      <c r="A36" s="303">
        <v>40849</v>
      </c>
      <c r="B36" s="264" t="s">
        <v>97</v>
      </c>
      <c r="C36" s="265">
        <v>182.732</v>
      </c>
      <c r="D36" s="265">
        <v>154.08000000000001</v>
      </c>
      <c r="E36" s="265"/>
      <c r="F36" s="266">
        <f t="shared" si="0"/>
        <v>8.0430000000000064</v>
      </c>
      <c r="G36" s="377">
        <v>8414</v>
      </c>
      <c r="H36" s="268">
        <f t="shared" si="1"/>
        <v>341</v>
      </c>
      <c r="I36" s="269">
        <v>26.818999999999999</v>
      </c>
      <c r="J36" s="818"/>
      <c r="K36" s="818"/>
      <c r="L36" s="455">
        <f t="shared" si="9"/>
        <v>996.99999999999989</v>
      </c>
      <c r="M36" s="308"/>
      <c r="N36" s="288">
        <v>18.722999999999999</v>
      </c>
      <c r="O36" s="284">
        <f t="shared" si="10"/>
        <v>1.0790000000000006</v>
      </c>
      <c r="P36" s="377">
        <v>8029</v>
      </c>
      <c r="Q36" s="378">
        <f t="shared" si="3"/>
        <v>412</v>
      </c>
      <c r="R36" s="269">
        <v>11.778</v>
      </c>
      <c r="S36" s="455">
        <f t="shared" si="11"/>
        <v>73.999999999999844</v>
      </c>
      <c r="V36" s="218">
        <f t="shared" si="12"/>
        <v>9.6189999999999998</v>
      </c>
      <c r="W36" s="218">
        <f t="shared" si="4"/>
        <v>9.122000000000007</v>
      </c>
      <c r="X36" s="433">
        <f t="shared" si="5"/>
        <v>0.49699999999999278</v>
      </c>
    </row>
    <row r="37" spans="1:24" ht="15" customHeight="1" x14ac:dyDescent="0.2">
      <c r="A37" s="303">
        <v>40882</v>
      </c>
      <c r="B37" s="264" t="s">
        <v>98</v>
      </c>
      <c r="C37" s="265">
        <v>191.77500000000001</v>
      </c>
      <c r="D37" s="265">
        <v>161.858</v>
      </c>
      <c r="E37" s="265"/>
      <c r="F37" s="266">
        <f t="shared" si="0"/>
        <v>7.7779999999999916</v>
      </c>
      <c r="G37" s="377">
        <v>8845</v>
      </c>
      <c r="H37" s="268">
        <f t="shared" si="1"/>
        <v>431</v>
      </c>
      <c r="I37" s="269">
        <v>28.83</v>
      </c>
      <c r="J37" s="818"/>
      <c r="K37" s="818"/>
      <c r="L37" s="455">
        <f t="shared" si="9"/>
        <v>2010.9999999999993</v>
      </c>
      <c r="M37" s="308"/>
      <c r="N37" s="288">
        <v>19.609000000000002</v>
      </c>
      <c r="O37" s="284">
        <f t="shared" si="10"/>
        <v>0.88600000000000279</v>
      </c>
      <c r="P37" s="377">
        <v>8489</v>
      </c>
      <c r="Q37" s="378">
        <f t="shared" si="3"/>
        <v>460</v>
      </c>
      <c r="R37" s="269">
        <v>12.423999999999999</v>
      </c>
      <c r="S37" s="455">
        <f t="shared" si="11"/>
        <v>645.99999999999898</v>
      </c>
      <c r="V37" s="218">
        <f t="shared" si="12"/>
        <v>9.0430000000000064</v>
      </c>
      <c r="W37" s="218">
        <f t="shared" si="4"/>
        <v>8.6639999999999944</v>
      </c>
      <c r="X37" s="433">
        <f t="shared" si="5"/>
        <v>0.37900000000001199</v>
      </c>
    </row>
    <row r="38" spans="1:24" ht="15" customHeight="1" thickBot="1" x14ac:dyDescent="0.25">
      <c r="A38" s="303">
        <v>40907</v>
      </c>
      <c r="B38" s="271" t="s">
        <v>99</v>
      </c>
      <c r="C38" s="265">
        <v>197.70599999999999</v>
      </c>
      <c r="D38" s="265">
        <v>167.10900000000001</v>
      </c>
      <c r="E38" s="265"/>
      <c r="F38" s="266">
        <f t="shared" si="0"/>
        <v>5.2510000000000048</v>
      </c>
      <c r="G38" s="377">
        <v>9182</v>
      </c>
      <c r="H38" s="268">
        <f t="shared" si="1"/>
        <v>337</v>
      </c>
      <c r="I38" s="269">
        <v>30.388000000000002</v>
      </c>
      <c r="J38" s="818"/>
      <c r="K38" s="818"/>
      <c r="L38" s="455">
        <f t="shared" si="9"/>
        <v>1558.0000000000034</v>
      </c>
      <c r="M38" s="308"/>
      <c r="N38" s="288">
        <v>20.024000000000001</v>
      </c>
      <c r="O38" s="284">
        <f t="shared" si="10"/>
        <v>0.41499999999999915</v>
      </c>
      <c r="P38" s="377">
        <v>8734</v>
      </c>
      <c r="Q38" s="378">
        <f t="shared" si="3"/>
        <v>245</v>
      </c>
      <c r="R38" s="269">
        <v>12.968</v>
      </c>
      <c r="S38" s="455">
        <f t="shared" si="11"/>
        <v>544.00000000000045</v>
      </c>
      <c r="V38" s="218">
        <f t="shared" si="12"/>
        <v>5.9309999999999832</v>
      </c>
      <c r="W38" s="218">
        <f t="shared" si="4"/>
        <v>5.6660000000000039</v>
      </c>
      <c r="X38" s="433">
        <f t="shared" si="5"/>
        <v>0.26499999999997925</v>
      </c>
    </row>
    <row r="39" spans="1:24" ht="15" customHeight="1" thickBot="1" x14ac:dyDescent="0.3">
      <c r="A39" s="304">
        <v>2011</v>
      </c>
      <c r="B39" s="274"/>
      <c r="C39" s="275"/>
      <c r="D39" s="275"/>
      <c r="E39" s="275"/>
      <c r="F39" s="448">
        <f>SUM(F27:F38)</f>
        <v>73.643000000000015</v>
      </c>
      <c r="G39" s="276"/>
      <c r="H39" s="449">
        <f>SUM(H27:H38)</f>
        <v>3651</v>
      </c>
      <c r="I39" s="277"/>
      <c r="J39" s="816"/>
      <c r="K39" s="816"/>
      <c r="L39" s="456">
        <f>SUM(L27:L38)</f>
        <v>10883.000000000002</v>
      </c>
      <c r="M39" s="308"/>
      <c r="N39" s="290"/>
      <c r="O39" s="285">
        <f>SUM(O27:O38)</f>
        <v>8.777000000000001</v>
      </c>
      <c r="P39" s="276"/>
      <c r="Q39" s="449">
        <f>SUM(Q27:Q38)</f>
        <v>3818</v>
      </c>
      <c r="R39" s="277"/>
      <c r="S39" s="456">
        <f>SUM(S27:S38)</f>
        <v>3587</v>
      </c>
      <c r="V39" s="569">
        <f>SUM(V27:V38)</f>
        <v>86.60499999999999</v>
      </c>
      <c r="W39" s="570">
        <f>SUM(W27:W38)</f>
        <v>82.420000000000016</v>
      </c>
      <c r="X39" s="571">
        <f>SUM(X27:X38)</f>
        <v>4.1849999999999739</v>
      </c>
    </row>
    <row r="40" spans="1:24" ht="15" customHeight="1" x14ac:dyDescent="0.2">
      <c r="A40" s="303">
        <v>40940</v>
      </c>
      <c r="B40" s="278" t="s">
        <v>88</v>
      </c>
      <c r="C40" s="397">
        <v>205.46899999999999</v>
      </c>
      <c r="D40" s="397">
        <v>173.78</v>
      </c>
      <c r="E40" s="397"/>
      <c r="F40" s="398">
        <f>D40-D38</f>
        <v>6.6709999999999923</v>
      </c>
      <c r="G40" s="381">
        <v>9524</v>
      </c>
      <c r="H40" s="382">
        <f>G40-G38</f>
        <v>342</v>
      </c>
      <c r="I40" s="649">
        <v>33.045000000000002</v>
      </c>
      <c r="J40" s="819"/>
      <c r="K40" s="819"/>
      <c r="L40" s="454">
        <f>(I40-I38)*1000</f>
        <v>2657</v>
      </c>
      <c r="M40" s="308"/>
      <c r="N40" s="651">
        <v>20.759</v>
      </c>
      <c r="O40" s="652">
        <f>N40-N38</f>
        <v>0.73499999999999943</v>
      </c>
      <c r="P40" s="381">
        <v>9161</v>
      </c>
      <c r="Q40" s="382">
        <f>P40-P38</f>
        <v>427</v>
      </c>
      <c r="R40" s="649">
        <v>14.332000000000001</v>
      </c>
      <c r="S40" s="454">
        <f>(R40-R38)*1000</f>
        <v>1364.0000000000007</v>
      </c>
      <c r="U40" s="1261" t="s">
        <v>390</v>
      </c>
      <c r="V40" s="414">
        <f>C40-C38</f>
        <v>7.7630000000000052</v>
      </c>
      <c r="W40" s="218">
        <f t="shared" ref="W40:W51" si="13">SUM(F40,O40)</f>
        <v>7.4059999999999917</v>
      </c>
      <c r="X40" s="433">
        <f t="shared" ref="X40:X51" si="14">V40-W40</f>
        <v>0.35700000000001353</v>
      </c>
    </row>
    <row r="41" spans="1:24" ht="15" customHeight="1" x14ac:dyDescent="0.2">
      <c r="A41" s="303">
        <v>40968</v>
      </c>
      <c r="B41" s="264" t="s">
        <v>89</v>
      </c>
      <c r="C41" s="399">
        <v>212.703</v>
      </c>
      <c r="D41" s="399">
        <v>180.005</v>
      </c>
      <c r="E41" s="399"/>
      <c r="F41" s="400">
        <f t="shared" ref="F41:F51" si="15">D41-D40</f>
        <v>6.2249999999999943</v>
      </c>
      <c r="G41" s="377">
        <v>9851</v>
      </c>
      <c r="H41" s="268">
        <f t="shared" ref="H41:H51" si="16">G41-G40</f>
        <v>327</v>
      </c>
      <c r="I41" s="650">
        <v>35.287999999999997</v>
      </c>
      <c r="J41" s="820"/>
      <c r="K41" s="820"/>
      <c r="L41" s="455">
        <f t="shared" ref="L41:L48" si="17">(I41-I40)*1000</f>
        <v>2242.999999999995</v>
      </c>
      <c r="M41" s="308"/>
      <c r="N41" s="653">
        <v>21.456</v>
      </c>
      <c r="O41" s="652">
        <f t="shared" ref="O41:O51" si="18">N41-N40</f>
        <v>0.69699999999999918</v>
      </c>
      <c r="P41" s="377">
        <v>9469</v>
      </c>
      <c r="Q41" s="378">
        <f t="shared" ref="Q41:Q51" si="19">P41-P40</f>
        <v>308</v>
      </c>
      <c r="R41" s="650">
        <v>16.248000000000001</v>
      </c>
      <c r="S41" s="455">
        <f t="shared" ref="S41:S51" si="20">(R41-R40)*1000</f>
        <v>1916.0000000000005</v>
      </c>
      <c r="U41" s="1261"/>
      <c r="V41" s="218">
        <f t="shared" ref="V41:V51" si="21">C41-C40</f>
        <v>7.2340000000000089</v>
      </c>
      <c r="W41" s="218">
        <f t="shared" si="13"/>
        <v>6.9219999999999935</v>
      </c>
      <c r="X41" s="433">
        <f t="shared" si="14"/>
        <v>0.31200000000001538</v>
      </c>
    </row>
    <row r="42" spans="1:24" ht="15" customHeight="1" x14ac:dyDescent="0.2">
      <c r="A42" s="648"/>
      <c r="B42" s="264" t="s">
        <v>90</v>
      </c>
      <c r="C42" s="399"/>
      <c r="D42" s="399"/>
      <c r="E42" s="399"/>
      <c r="F42" s="400"/>
      <c r="G42" s="377"/>
      <c r="H42" s="268"/>
      <c r="I42" s="650"/>
      <c r="J42" s="820"/>
      <c r="K42" s="820"/>
      <c r="L42" s="455"/>
      <c r="M42" s="308"/>
      <c r="N42" s="653"/>
      <c r="O42" s="652"/>
      <c r="P42" s="377"/>
      <c r="Q42" s="378"/>
      <c r="R42" s="650"/>
      <c r="S42" s="455"/>
      <c r="U42" s="1261"/>
      <c r="V42" s="218"/>
      <c r="W42" s="218">
        <f t="shared" si="13"/>
        <v>0</v>
      </c>
      <c r="X42" s="433">
        <f t="shared" si="14"/>
        <v>0</v>
      </c>
    </row>
    <row r="43" spans="1:24" ht="15" customHeight="1" x14ac:dyDescent="0.2">
      <c r="A43" s="746">
        <v>41032</v>
      </c>
      <c r="B43" s="264" t="s">
        <v>91</v>
      </c>
      <c r="C43" s="399">
        <v>228.935</v>
      </c>
      <c r="D43" s="399">
        <v>193.215</v>
      </c>
      <c r="E43" s="399"/>
      <c r="F43" s="400">
        <f>D43-D41</f>
        <v>13.210000000000008</v>
      </c>
      <c r="G43" s="377">
        <v>10431</v>
      </c>
      <c r="H43" s="378">
        <f>G43-G41</f>
        <v>580</v>
      </c>
      <c r="I43" s="650">
        <v>37.457999999999998</v>
      </c>
      <c r="J43" s="820"/>
      <c r="K43" s="820"/>
      <c r="L43" s="455">
        <f>(I43-I41)*1000</f>
        <v>2170.0000000000018</v>
      </c>
      <c r="M43" s="308"/>
      <c r="N43" s="653">
        <v>23.884</v>
      </c>
      <c r="O43" s="652">
        <f>N43-N41</f>
        <v>2.4280000000000008</v>
      </c>
      <c r="P43" s="377">
        <v>10245</v>
      </c>
      <c r="Q43" s="378">
        <f>P43-P41</f>
        <v>776</v>
      </c>
      <c r="R43" s="650">
        <v>16.683</v>
      </c>
      <c r="S43" s="455">
        <f>(R43-R41)*1000</f>
        <v>434.99999999999875</v>
      </c>
      <c r="U43" s="1261"/>
      <c r="V43" s="414">
        <f>C43-C41</f>
        <v>16.231999999999999</v>
      </c>
      <c r="W43" s="218">
        <f t="shared" si="13"/>
        <v>15.638000000000009</v>
      </c>
      <c r="X43" s="433">
        <f t="shared" si="14"/>
        <v>0.59399999999999054</v>
      </c>
    </row>
    <row r="44" spans="1:24" ht="15" customHeight="1" x14ac:dyDescent="0.2">
      <c r="A44" s="746">
        <v>41054</v>
      </c>
      <c r="B44" s="264" t="s">
        <v>92</v>
      </c>
      <c r="C44" s="399">
        <v>233.928</v>
      </c>
      <c r="D44" s="399">
        <v>197.292</v>
      </c>
      <c r="E44" s="399"/>
      <c r="F44" s="400">
        <f t="shared" si="15"/>
        <v>4.0769999999999982</v>
      </c>
      <c r="G44" s="377">
        <v>10602</v>
      </c>
      <c r="H44" s="268">
        <f t="shared" si="16"/>
        <v>171</v>
      </c>
      <c r="I44" s="650">
        <v>37.536999999999999</v>
      </c>
      <c r="J44" s="820"/>
      <c r="K44" s="820"/>
      <c r="L44" s="455">
        <f t="shared" si="17"/>
        <v>79.000000000000625</v>
      </c>
      <c r="M44" s="308"/>
      <c r="N44" s="653">
        <v>24.463000000000001</v>
      </c>
      <c r="O44" s="652">
        <f t="shared" si="18"/>
        <v>0.57900000000000063</v>
      </c>
      <c r="P44" s="377">
        <v>10526</v>
      </c>
      <c r="Q44" s="378">
        <f t="shared" si="19"/>
        <v>281</v>
      </c>
      <c r="R44" s="650">
        <v>16.683</v>
      </c>
      <c r="S44" s="455">
        <f t="shared" si="20"/>
        <v>0</v>
      </c>
      <c r="U44" s="1261"/>
      <c r="V44" s="218">
        <f t="shared" si="21"/>
        <v>4.992999999999995</v>
      </c>
      <c r="W44" s="218">
        <f t="shared" si="13"/>
        <v>4.6559999999999988</v>
      </c>
      <c r="X44" s="433">
        <f t="shared" si="14"/>
        <v>0.33699999999999619</v>
      </c>
    </row>
    <row r="45" spans="1:24" ht="15" customHeight="1" x14ac:dyDescent="0.2">
      <c r="A45" s="746">
        <v>41092</v>
      </c>
      <c r="B45" s="264" t="s">
        <v>93</v>
      </c>
      <c r="C45" s="399">
        <v>241.70099999999999</v>
      </c>
      <c r="D45" s="399">
        <v>203.87100000000001</v>
      </c>
      <c r="E45" s="399"/>
      <c r="F45" s="400">
        <f t="shared" si="15"/>
        <v>6.5790000000000077</v>
      </c>
      <c r="G45" s="377">
        <v>10890</v>
      </c>
      <c r="H45" s="268">
        <f t="shared" si="16"/>
        <v>288</v>
      </c>
      <c r="I45" s="650">
        <v>37.536999999999999</v>
      </c>
      <c r="J45" s="820"/>
      <c r="K45" s="820"/>
      <c r="L45" s="455">
        <f t="shared" si="17"/>
        <v>0</v>
      </c>
      <c r="M45" s="308"/>
      <c r="N45" s="653">
        <v>25.291</v>
      </c>
      <c r="O45" s="652">
        <f t="shared" si="18"/>
        <v>0.8279999999999994</v>
      </c>
      <c r="P45" s="377">
        <v>10953</v>
      </c>
      <c r="Q45" s="378">
        <f t="shared" si="19"/>
        <v>427</v>
      </c>
      <c r="R45" s="650">
        <v>16.683</v>
      </c>
      <c r="S45" s="455">
        <f t="shared" si="20"/>
        <v>0</v>
      </c>
      <c r="U45" s="1261"/>
      <c r="V45" s="218">
        <f t="shared" si="21"/>
        <v>7.7729999999999961</v>
      </c>
      <c r="W45" s="218">
        <f t="shared" si="13"/>
        <v>7.4070000000000071</v>
      </c>
      <c r="X45" s="433">
        <f t="shared" si="14"/>
        <v>0.365999999999989</v>
      </c>
    </row>
    <row r="46" spans="1:24" ht="15" customHeight="1" x14ac:dyDescent="0.2">
      <c r="A46" s="746">
        <v>41121</v>
      </c>
      <c r="B46" s="264" t="s">
        <v>94</v>
      </c>
      <c r="C46" s="399">
        <v>249.83600000000001</v>
      </c>
      <c r="D46" s="399">
        <v>210.95</v>
      </c>
      <c r="E46" s="399"/>
      <c r="F46" s="400">
        <f t="shared" si="15"/>
        <v>7.0789999999999793</v>
      </c>
      <c r="G46" s="377">
        <v>11144</v>
      </c>
      <c r="H46" s="268">
        <f t="shared" si="16"/>
        <v>254</v>
      </c>
      <c r="I46" s="650">
        <v>37.536999999999999</v>
      </c>
      <c r="J46" s="820"/>
      <c r="K46" s="820"/>
      <c r="L46" s="455">
        <f t="shared" si="17"/>
        <v>0</v>
      </c>
      <c r="M46" s="308"/>
      <c r="N46" s="653">
        <v>26.02</v>
      </c>
      <c r="O46" s="652">
        <f t="shared" si="18"/>
        <v>0.7289999999999992</v>
      </c>
      <c r="P46" s="377">
        <v>11358</v>
      </c>
      <c r="Q46" s="378">
        <f t="shared" si="19"/>
        <v>405</v>
      </c>
      <c r="R46" s="650">
        <v>16.683</v>
      </c>
      <c r="S46" s="455">
        <f t="shared" si="20"/>
        <v>0</v>
      </c>
      <c r="U46" s="1261"/>
      <c r="V46" s="218">
        <f t="shared" si="21"/>
        <v>8.1350000000000193</v>
      </c>
      <c r="W46" s="218">
        <f t="shared" si="13"/>
        <v>7.8079999999999785</v>
      </c>
      <c r="X46" s="433">
        <f t="shared" si="14"/>
        <v>0.32700000000004081</v>
      </c>
    </row>
    <row r="47" spans="1:24" ht="15" customHeight="1" x14ac:dyDescent="0.2">
      <c r="A47" s="746">
        <v>41152</v>
      </c>
      <c r="B47" s="264" t="s">
        <v>95</v>
      </c>
      <c r="C47" s="399">
        <v>254.52099999999999</v>
      </c>
      <c r="D47" s="399">
        <v>214.81100000000001</v>
      </c>
      <c r="E47" s="399"/>
      <c r="F47" s="400">
        <f t="shared" si="15"/>
        <v>3.8610000000000184</v>
      </c>
      <c r="G47" s="377">
        <v>11330</v>
      </c>
      <c r="H47" s="268">
        <f t="shared" si="16"/>
        <v>186</v>
      </c>
      <c r="I47" s="650">
        <v>37.536999999999999</v>
      </c>
      <c r="J47" s="820"/>
      <c r="K47" s="820"/>
      <c r="L47" s="455">
        <f t="shared" si="17"/>
        <v>0</v>
      </c>
      <c r="M47" s="308"/>
      <c r="N47" s="653">
        <v>26.613</v>
      </c>
      <c r="O47" s="652">
        <f t="shared" si="18"/>
        <v>0.59299999999999997</v>
      </c>
      <c r="P47" s="377">
        <v>11588</v>
      </c>
      <c r="Q47" s="378">
        <f t="shared" si="19"/>
        <v>230</v>
      </c>
      <c r="R47" s="650">
        <v>16.683</v>
      </c>
      <c r="S47" s="455">
        <f t="shared" si="20"/>
        <v>0</v>
      </c>
      <c r="U47" s="1261"/>
      <c r="V47" s="218">
        <f t="shared" si="21"/>
        <v>4.6849999999999739</v>
      </c>
      <c r="W47" s="218">
        <f t="shared" si="13"/>
        <v>4.4540000000000184</v>
      </c>
      <c r="X47" s="433">
        <f t="shared" si="14"/>
        <v>0.23099999999995546</v>
      </c>
    </row>
    <row r="48" spans="1:24" ht="15" customHeight="1" x14ac:dyDescent="0.2">
      <c r="A48" s="746">
        <v>41183</v>
      </c>
      <c r="B48" s="264" t="s">
        <v>96</v>
      </c>
      <c r="C48" s="399">
        <v>263.62099999999998</v>
      </c>
      <c r="D48" s="399">
        <v>222.86600000000001</v>
      </c>
      <c r="E48" s="399"/>
      <c r="F48" s="400">
        <f t="shared" si="15"/>
        <v>8.0550000000000068</v>
      </c>
      <c r="G48" s="377">
        <v>11703</v>
      </c>
      <c r="H48" s="268">
        <f t="shared" si="16"/>
        <v>373</v>
      </c>
      <c r="I48" s="650">
        <v>37.704000000000001</v>
      </c>
      <c r="J48" s="820">
        <v>0</v>
      </c>
      <c r="K48" s="820"/>
      <c r="L48" s="455">
        <f t="shared" si="17"/>
        <v>167.00000000000159</v>
      </c>
      <c r="M48" s="308"/>
      <c r="N48" s="653">
        <v>27.245000000000001</v>
      </c>
      <c r="O48" s="652">
        <f t="shared" si="18"/>
        <v>0.63200000000000145</v>
      </c>
      <c r="P48" s="377">
        <v>11938</v>
      </c>
      <c r="Q48" s="378">
        <f t="shared" si="19"/>
        <v>350</v>
      </c>
      <c r="R48" s="650">
        <v>16.683</v>
      </c>
      <c r="S48" s="455">
        <f t="shared" si="20"/>
        <v>0</v>
      </c>
      <c r="U48" s="1261"/>
      <c r="V48" s="218">
        <f t="shared" si="21"/>
        <v>9.0999999999999943</v>
      </c>
      <c r="W48" s="218">
        <f t="shared" si="13"/>
        <v>8.6870000000000083</v>
      </c>
      <c r="X48" s="433">
        <f t="shared" si="14"/>
        <v>0.41299999999998604</v>
      </c>
    </row>
    <row r="49" spans="1:24" ht="15" customHeight="1" x14ac:dyDescent="0.2">
      <c r="A49" s="746">
        <v>41215</v>
      </c>
      <c r="B49" s="264" t="s">
        <v>97</v>
      </c>
      <c r="C49" s="399">
        <v>275.99400000000003</v>
      </c>
      <c r="D49" s="399">
        <v>232.828</v>
      </c>
      <c r="E49" s="399"/>
      <c r="F49" s="400">
        <f t="shared" si="15"/>
        <v>9.9619999999999891</v>
      </c>
      <c r="G49" s="377">
        <v>12306</v>
      </c>
      <c r="H49" s="268">
        <f t="shared" si="16"/>
        <v>603</v>
      </c>
      <c r="I49" s="650">
        <v>38.386000000000003</v>
      </c>
      <c r="J49" s="812">
        <v>0.41</v>
      </c>
      <c r="K49" s="812"/>
      <c r="L49" s="455">
        <f>((I49-I48)+(J49-J48))*1000</f>
        <v>1092.000000000002</v>
      </c>
      <c r="M49" s="308"/>
      <c r="N49" s="653">
        <v>28.186</v>
      </c>
      <c r="O49" s="652">
        <f t="shared" si="18"/>
        <v>0.94099999999999895</v>
      </c>
      <c r="P49" s="377">
        <v>12321</v>
      </c>
      <c r="Q49" s="378">
        <f t="shared" si="19"/>
        <v>383</v>
      </c>
      <c r="R49" s="650">
        <v>16.768000000000001</v>
      </c>
      <c r="S49" s="455">
        <f t="shared" si="20"/>
        <v>85.000000000000853</v>
      </c>
      <c r="U49" s="1261"/>
      <c r="V49" s="218">
        <f t="shared" si="21"/>
        <v>12.373000000000047</v>
      </c>
      <c r="W49" s="218">
        <f t="shared" si="13"/>
        <v>10.902999999999988</v>
      </c>
      <c r="X49" s="433">
        <f t="shared" si="14"/>
        <v>1.4700000000000593</v>
      </c>
    </row>
    <row r="50" spans="1:24" ht="15" customHeight="1" x14ac:dyDescent="0.2">
      <c r="A50" s="746">
        <v>41243</v>
      </c>
      <c r="B50" s="264" t="s">
        <v>98</v>
      </c>
      <c r="C50" s="399">
        <v>292.35399999999998</v>
      </c>
      <c r="D50" s="399">
        <v>248.91800000000001</v>
      </c>
      <c r="E50" s="399"/>
      <c r="F50" s="400">
        <f t="shared" si="15"/>
        <v>16.090000000000003</v>
      </c>
      <c r="G50" s="377">
        <v>12933</v>
      </c>
      <c r="H50" s="268">
        <f t="shared" si="16"/>
        <v>627</v>
      </c>
      <c r="I50" s="650">
        <v>39.415999999999997</v>
      </c>
      <c r="J50" s="812">
        <v>1.1000000000000001</v>
      </c>
      <c r="K50" s="812"/>
      <c r="L50" s="455">
        <f>((I50-I49)+(J50-J49))*1000</f>
        <v>1719.9999999999941</v>
      </c>
      <c r="M50" s="308"/>
      <c r="N50" s="653">
        <v>28.763000000000002</v>
      </c>
      <c r="O50" s="652">
        <f t="shared" si="18"/>
        <v>0.57700000000000173</v>
      </c>
      <c r="P50" s="377">
        <v>12644</v>
      </c>
      <c r="Q50" s="378">
        <f t="shared" si="19"/>
        <v>323</v>
      </c>
      <c r="R50" s="650">
        <v>17.79</v>
      </c>
      <c r="S50" s="455">
        <f t="shared" si="20"/>
        <v>1021.9999999999984</v>
      </c>
      <c r="U50" s="1261"/>
      <c r="V50" s="218">
        <f t="shared" si="21"/>
        <v>16.359999999999957</v>
      </c>
      <c r="W50" s="218">
        <f t="shared" si="13"/>
        <v>16.667000000000005</v>
      </c>
      <c r="X50" s="433">
        <f t="shared" si="14"/>
        <v>-0.30700000000004835</v>
      </c>
    </row>
    <row r="51" spans="1:24" ht="15" customHeight="1" thickBot="1" x14ac:dyDescent="0.25">
      <c r="A51" s="746">
        <v>41636</v>
      </c>
      <c r="B51" s="271" t="s">
        <v>99</v>
      </c>
      <c r="C51" s="399">
        <v>301.358</v>
      </c>
      <c r="D51" s="399">
        <v>256.91899999999998</v>
      </c>
      <c r="E51" s="399"/>
      <c r="F51" s="400">
        <f t="shared" si="15"/>
        <v>8.0009999999999764</v>
      </c>
      <c r="G51" s="377">
        <v>13471</v>
      </c>
      <c r="H51" s="268">
        <f t="shared" si="16"/>
        <v>538</v>
      </c>
      <c r="I51" s="650">
        <v>40.826000000000001</v>
      </c>
      <c r="J51" s="812">
        <v>1.9079999999999999</v>
      </c>
      <c r="K51" s="812"/>
      <c r="L51" s="455">
        <f>((I51-I50)+(J51-J50))*1000</f>
        <v>2218.0000000000036</v>
      </c>
      <c r="M51" s="308"/>
      <c r="N51" s="653">
        <v>29.385000000000002</v>
      </c>
      <c r="O51" s="652">
        <f t="shared" si="18"/>
        <v>0.62199999999999989</v>
      </c>
      <c r="P51" s="377">
        <v>12919</v>
      </c>
      <c r="Q51" s="378">
        <f t="shared" si="19"/>
        <v>275</v>
      </c>
      <c r="R51" s="650">
        <v>19.814</v>
      </c>
      <c r="S51" s="455">
        <f t="shared" si="20"/>
        <v>2024.0000000000009</v>
      </c>
      <c r="U51" s="1261"/>
      <c r="V51" s="218">
        <f t="shared" si="21"/>
        <v>9.0040000000000191</v>
      </c>
      <c r="W51" s="218">
        <f t="shared" si="13"/>
        <v>8.6229999999999762</v>
      </c>
      <c r="X51" s="433">
        <f t="shared" si="14"/>
        <v>0.38100000000004286</v>
      </c>
    </row>
    <row r="52" spans="1:24" ht="15" customHeight="1" thickBot="1" x14ac:dyDescent="0.3">
      <c r="A52" s="304">
        <v>2012</v>
      </c>
      <c r="B52" s="274"/>
      <c r="C52" s="275"/>
      <c r="D52" s="275"/>
      <c r="E52" s="275"/>
      <c r="F52" s="448">
        <f>SUM(F40:F51)</f>
        <v>89.809999999999974</v>
      </c>
      <c r="G52" s="276"/>
      <c r="H52" s="449">
        <f>SUM(H40:H51)</f>
        <v>4289</v>
      </c>
      <c r="I52" s="277"/>
      <c r="J52" s="821"/>
      <c r="K52" s="821"/>
      <c r="L52" s="456">
        <f>SUM(L40:L51)</f>
        <v>12346</v>
      </c>
      <c r="M52" s="308"/>
      <c r="N52" s="290"/>
      <c r="O52" s="285">
        <f>SUM(O40:O51)</f>
        <v>9.3610000000000007</v>
      </c>
      <c r="P52" s="276"/>
      <c r="Q52" s="449">
        <f>SUM(Q40:Q51)</f>
        <v>4185</v>
      </c>
      <c r="R52" s="277"/>
      <c r="S52" s="456">
        <f>SUM(S40:S51)</f>
        <v>6846</v>
      </c>
      <c r="U52" s="1261"/>
      <c r="V52" s="569">
        <f>SUM(V40:V51)</f>
        <v>103.65200000000002</v>
      </c>
      <c r="W52" s="570">
        <f>SUM(W40:W51)</f>
        <v>99.170999999999978</v>
      </c>
      <c r="X52" s="571">
        <f>SUM(X40:X51)</f>
        <v>4.4810000000000407</v>
      </c>
    </row>
    <row r="53" spans="1:24" ht="15" customHeight="1" x14ac:dyDescent="0.2">
      <c r="A53" s="502">
        <v>41306</v>
      </c>
      <c r="B53" s="278" t="s">
        <v>88</v>
      </c>
      <c r="C53" s="279">
        <v>312.95499999999998</v>
      </c>
      <c r="D53" s="279">
        <v>266.40800000000002</v>
      </c>
      <c r="E53" s="279"/>
      <c r="F53" s="398">
        <f>D53-D51</f>
        <v>9.4890000000000327</v>
      </c>
      <c r="G53" s="381">
        <v>14077</v>
      </c>
      <c r="H53" s="382">
        <f>G53-G51</f>
        <v>606</v>
      </c>
      <c r="I53" s="280">
        <v>42.834000000000003</v>
      </c>
      <c r="J53" s="815">
        <v>3.105</v>
      </c>
      <c r="K53" s="815"/>
      <c r="L53" s="455">
        <f>((I53-I51)+(J53-J51))*1000</f>
        <v>3205.0000000000027</v>
      </c>
      <c r="M53" s="308"/>
      <c r="N53" s="287">
        <v>30.050999999999998</v>
      </c>
      <c r="O53" s="652">
        <f>N53-N51</f>
        <v>0.66599999999999682</v>
      </c>
      <c r="P53" s="381">
        <v>13304</v>
      </c>
      <c r="Q53" s="382">
        <f>P53-P51</f>
        <v>385</v>
      </c>
      <c r="R53" s="280">
        <v>21.867999999999999</v>
      </c>
      <c r="S53" s="454">
        <f>(R53-R51)*1000</f>
        <v>2053.9999999999986</v>
      </c>
      <c r="U53" s="1261"/>
      <c r="V53" s="414">
        <f>C53-C51</f>
        <v>11.59699999999998</v>
      </c>
      <c r="W53" s="218">
        <f t="shared" ref="W53:W64" si="22">SUM(F53,O53)</f>
        <v>10.15500000000003</v>
      </c>
      <c r="X53" s="433">
        <f t="shared" ref="X53:X64" si="23">V53-W53</f>
        <v>1.4419999999999504</v>
      </c>
    </row>
    <row r="54" spans="1:24" ht="15" customHeight="1" x14ac:dyDescent="0.2">
      <c r="A54" s="303">
        <v>41334</v>
      </c>
      <c r="B54" s="264" t="s">
        <v>89</v>
      </c>
      <c r="C54" s="265">
        <v>322.94799999999998</v>
      </c>
      <c r="D54" s="265">
        <v>276.21899999999999</v>
      </c>
      <c r="E54" s="265"/>
      <c r="F54" s="400">
        <f t="shared" ref="F54:F64" si="24">D54-D53</f>
        <v>9.8109999999999786</v>
      </c>
      <c r="G54" s="377">
        <v>14699</v>
      </c>
      <c r="H54" s="268">
        <f t="shared" ref="H54:H64" si="25">G54-G53</f>
        <v>622</v>
      </c>
      <c r="I54" s="269">
        <v>44.447000000000003</v>
      </c>
      <c r="J54" s="812">
        <v>4.0780000000000003</v>
      </c>
      <c r="K54" s="812"/>
      <c r="L54" s="455">
        <f t="shared" ref="L54:L64" si="26">((I54-I53)+(J54-J53))*1000</f>
        <v>2586</v>
      </c>
      <c r="M54" s="308"/>
      <c r="N54" s="288">
        <v>30.768000000000001</v>
      </c>
      <c r="O54" s="652">
        <f t="shared" ref="O54:O64" si="27">N54-N53</f>
        <v>0.7170000000000023</v>
      </c>
      <c r="P54" s="377">
        <v>13601</v>
      </c>
      <c r="Q54" s="378">
        <f t="shared" ref="Q54:Q64" si="28">P54-P53</f>
        <v>297</v>
      </c>
      <c r="R54" s="269">
        <v>23.608000000000001</v>
      </c>
      <c r="S54" s="455">
        <f t="shared" ref="S54:S64" si="29">(R54-R53)*1000</f>
        <v>1740.000000000002</v>
      </c>
      <c r="V54" s="218">
        <f t="shared" ref="V54:V64" si="30">C54-C53</f>
        <v>9.992999999999995</v>
      </c>
      <c r="W54" s="218">
        <f t="shared" si="22"/>
        <v>10.527999999999981</v>
      </c>
      <c r="X54" s="433">
        <f t="shared" si="23"/>
        <v>-0.53499999999998593</v>
      </c>
    </row>
    <row r="55" spans="1:24" ht="15" customHeight="1" x14ac:dyDescent="0.2">
      <c r="A55" s="303">
        <v>41366</v>
      </c>
      <c r="B55" s="264" t="s">
        <v>90</v>
      </c>
      <c r="C55" s="265">
        <v>333.97800000000001</v>
      </c>
      <c r="D55" s="265">
        <v>286.41699999999997</v>
      </c>
      <c r="E55" s="265"/>
      <c r="F55" s="400">
        <f t="shared" si="24"/>
        <v>10.197999999999979</v>
      </c>
      <c r="G55" s="377">
        <v>15256</v>
      </c>
      <c r="H55" s="268">
        <f t="shared" si="25"/>
        <v>557</v>
      </c>
      <c r="I55" s="269">
        <v>46.314999999999998</v>
      </c>
      <c r="J55" s="812">
        <v>5.1820000000000004</v>
      </c>
      <c r="K55" s="812"/>
      <c r="L55" s="455">
        <f t="shared" si="26"/>
        <v>2971.999999999995</v>
      </c>
      <c r="M55" s="308"/>
      <c r="N55" s="288">
        <v>31.373000000000001</v>
      </c>
      <c r="O55" s="652">
        <f t="shared" si="27"/>
        <v>0.60500000000000043</v>
      </c>
      <c r="P55" s="377">
        <v>13926</v>
      </c>
      <c r="Q55" s="378">
        <f t="shared" si="28"/>
        <v>325</v>
      </c>
      <c r="R55" s="269">
        <v>24.46</v>
      </c>
      <c r="S55" s="455">
        <f t="shared" si="29"/>
        <v>852.00000000000034</v>
      </c>
      <c r="V55" s="218">
        <f t="shared" si="30"/>
        <v>11.03000000000003</v>
      </c>
      <c r="W55" s="218">
        <f t="shared" si="22"/>
        <v>10.80299999999998</v>
      </c>
      <c r="X55" s="433">
        <f t="shared" si="23"/>
        <v>0.22700000000005005</v>
      </c>
    </row>
    <row r="56" spans="1:24" ht="15" customHeight="1" x14ac:dyDescent="0.2">
      <c r="A56" s="303">
        <v>41396</v>
      </c>
      <c r="B56" s="264" t="s">
        <v>91</v>
      </c>
      <c r="C56" s="265">
        <v>344.52199999999999</v>
      </c>
      <c r="D56" s="265">
        <v>295.34399999999999</v>
      </c>
      <c r="E56" s="265"/>
      <c r="F56" s="400">
        <f t="shared" si="24"/>
        <v>8.9270000000000209</v>
      </c>
      <c r="G56" s="377">
        <v>15653</v>
      </c>
      <c r="H56" s="268">
        <f t="shared" si="25"/>
        <v>397</v>
      </c>
      <c r="I56" s="269">
        <v>47.064</v>
      </c>
      <c r="J56" s="812">
        <v>5.6079999999999997</v>
      </c>
      <c r="K56" s="812"/>
      <c r="L56" s="455">
        <f t="shared" si="26"/>
        <v>1175.0000000000016</v>
      </c>
      <c r="M56" s="308"/>
      <c r="N56" s="288">
        <v>32.274000000000001</v>
      </c>
      <c r="O56" s="652">
        <f t="shared" si="27"/>
        <v>0.9009999999999998</v>
      </c>
      <c r="P56" s="377">
        <v>14342</v>
      </c>
      <c r="Q56" s="378">
        <f t="shared" si="28"/>
        <v>416</v>
      </c>
      <c r="R56" s="269">
        <v>24.689</v>
      </c>
      <c r="S56" s="455">
        <f t="shared" si="29"/>
        <v>228.9999999999992</v>
      </c>
      <c r="V56" s="218">
        <f t="shared" si="30"/>
        <v>10.543999999999983</v>
      </c>
      <c r="W56" s="218">
        <f t="shared" si="22"/>
        <v>9.8280000000000207</v>
      </c>
      <c r="X56" s="433">
        <f t="shared" si="23"/>
        <v>0.715999999999962</v>
      </c>
    </row>
    <row r="57" spans="1:24" ht="15" customHeight="1" x14ac:dyDescent="0.2">
      <c r="A57" s="303">
        <v>41427</v>
      </c>
      <c r="B57" s="264" t="s">
        <v>92</v>
      </c>
      <c r="C57" s="265">
        <v>353.392</v>
      </c>
      <c r="D57" s="575">
        <v>303.16300000000001</v>
      </c>
      <c r="E57" s="575"/>
      <c r="F57" s="400">
        <f t="shared" si="24"/>
        <v>7.8190000000000168</v>
      </c>
      <c r="G57" s="377">
        <v>16032</v>
      </c>
      <c r="H57" s="268">
        <f t="shared" si="25"/>
        <v>379</v>
      </c>
      <c r="I57" s="269">
        <v>47.433999999999997</v>
      </c>
      <c r="J57" s="812">
        <v>5.7809999999999997</v>
      </c>
      <c r="K57" s="812"/>
      <c r="L57" s="455">
        <f t="shared" si="26"/>
        <v>542.9999999999975</v>
      </c>
      <c r="M57" s="308"/>
      <c r="N57" s="434">
        <v>32.908000000000001</v>
      </c>
      <c r="O57" s="652">
        <f t="shared" si="27"/>
        <v>0.63400000000000034</v>
      </c>
      <c r="P57" s="377">
        <v>14642</v>
      </c>
      <c r="Q57" s="378">
        <f t="shared" si="28"/>
        <v>300</v>
      </c>
      <c r="R57" s="269">
        <v>24.8</v>
      </c>
      <c r="S57" s="455">
        <f t="shared" si="29"/>
        <v>111.00000000000065</v>
      </c>
      <c r="V57" s="218">
        <f t="shared" si="30"/>
        <v>8.8700000000000045</v>
      </c>
      <c r="W57" s="218">
        <f t="shared" si="22"/>
        <v>8.4530000000000172</v>
      </c>
      <c r="X57" s="433">
        <f t="shared" si="23"/>
        <v>0.41699999999998738</v>
      </c>
    </row>
    <row r="58" spans="1:24" ht="15" customHeight="1" x14ac:dyDescent="0.2">
      <c r="A58" s="303">
        <v>41457</v>
      </c>
      <c r="B58" s="264" t="s">
        <v>93</v>
      </c>
      <c r="C58" s="265">
        <v>366.23700000000002</v>
      </c>
      <c r="D58" s="265">
        <v>314.74599999999998</v>
      </c>
      <c r="E58" s="265"/>
      <c r="F58" s="400">
        <f t="shared" si="24"/>
        <v>11.58299999999997</v>
      </c>
      <c r="G58" s="377">
        <v>16447</v>
      </c>
      <c r="H58" s="268">
        <f t="shared" si="25"/>
        <v>415</v>
      </c>
      <c r="I58" s="269">
        <v>47.462000000000003</v>
      </c>
      <c r="J58" s="812">
        <v>5.7889999999999997</v>
      </c>
      <c r="K58" s="812"/>
      <c r="L58" s="455">
        <f t="shared" si="26"/>
        <v>36.000000000005805</v>
      </c>
      <c r="M58" s="308"/>
      <c r="N58" s="288">
        <v>33.521999999999998</v>
      </c>
      <c r="O58" s="652">
        <f t="shared" si="27"/>
        <v>0.61399999999999721</v>
      </c>
      <c r="P58" s="377">
        <v>14957</v>
      </c>
      <c r="Q58" s="378">
        <f t="shared" si="28"/>
        <v>315</v>
      </c>
      <c r="R58" s="269">
        <v>24.8</v>
      </c>
      <c r="S58" s="455">
        <f t="shared" si="29"/>
        <v>0</v>
      </c>
      <c r="V58" s="218">
        <f t="shared" si="30"/>
        <v>12.845000000000027</v>
      </c>
      <c r="W58" s="218">
        <f t="shared" si="22"/>
        <v>12.196999999999967</v>
      </c>
      <c r="X58" s="433">
        <f t="shared" si="23"/>
        <v>0.64800000000006008</v>
      </c>
    </row>
    <row r="59" spans="1:24" ht="15" customHeight="1" x14ac:dyDescent="0.2">
      <c r="A59" s="303">
        <v>41487</v>
      </c>
      <c r="B59" s="264" t="s">
        <v>94</v>
      </c>
      <c r="C59" s="265">
        <v>379.03199999999998</v>
      </c>
      <c r="D59" s="265">
        <v>326.22899999999998</v>
      </c>
      <c r="E59" s="265"/>
      <c r="F59" s="400">
        <f t="shared" si="24"/>
        <v>11.483000000000004</v>
      </c>
      <c r="G59" s="377">
        <v>16866</v>
      </c>
      <c r="H59" s="268">
        <f t="shared" si="25"/>
        <v>419</v>
      </c>
      <c r="I59" s="269">
        <v>47.462000000000003</v>
      </c>
      <c r="J59" s="812">
        <v>5.7889999999999997</v>
      </c>
      <c r="K59" s="812"/>
      <c r="L59" s="455">
        <f t="shared" si="26"/>
        <v>0</v>
      </c>
      <c r="M59" s="308"/>
      <c r="N59" s="288">
        <v>34.277999999999999</v>
      </c>
      <c r="O59" s="652">
        <f t="shared" si="27"/>
        <v>0.75600000000000023</v>
      </c>
      <c r="P59" s="377">
        <v>15296</v>
      </c>
      <c r="Q59" s="378">
        <f t="shared" si="28"/>
        <v>339</v>
      </c>
      <c r="R59" s="269">
        <v>24.8</v>
      </c>
      <c r="S59" s="455">
        <f t="shared" si="29"/>
        <v>0</v>
      </c>
      <c r="V59" s="218">
        <f t="shared" si="30"/>
        <v>12.794999999999959</v>
      </c>
      <c r="W59" s="218">
        <f t="shared" si="22"/>
        <v>12.239000000000004</v>
      </c>
      <c r="X59" s="433">
        <f t="shared" si="23"/>
        <v>0.55599999999995475</v>
      </c>
    </row>
    <row r="60" spans="1:24" ht="15" customHeight="1" x14ac:dyDescent="0.2">
      <c r="A60" s="303">
        <v>41518</v>
      </c>
      <c r="B60" s="264" t="s">
        <v>95</v>
      </c>
      <c r="C60" s="265">
        <v>383.60199999999998</v>
      </c>
      <c r="D60" s="265">
        <v>330.02699999999999</v>
      </c>
      <c r="E60" s="265"/>
      <c r="F60" s="400">
        <f t="shared" si="24"/>
        <v>3.7980000000000018</v>
      </c>
      <c r="G60" s="377">
        <v>17073</v>
      </c>
      <c r="H60" s="268">
        <f t="shared" si="25"/>
        <v>207</v>
      </c>
      <c r="I60" s="269">
        <v>47.462000000000003</v>
      </c>
      <c r="J60" s="812">
        <v>5.7889999999999997</v>
      </c>
      <c r="K60" s="812"/>
      <c r="L60" s="455">
        <f t="shared" si="26"/>
        <v>0</v>
      </c>
      <c r="M60" s="308"/>
      <c r="N60" s="288">
        <v>34.762999999999998</v>
      </c>
      <c r="O60" s="652">
        <f t="shared" si="27"/>
        <v>0.48499999999999943</v>
      </c>
      <c r="P60" s="377">
        <v>15505</v>
      </c>
      <c r="Q60" s="378">
        <f t="shared" si="28"/>
        <v>209</v>
      </c>
      <c r="R60" s="269">
        <v>24.8</v>
      </c>
      <c r="S60" s="455">
        <f t="shared" si="29"/>
        <v>0</v>
      </c>
      <c r="V60" s="218">
        <f t="shared" si="30"/>
        <v>4.5699999999999932</v>
      </c>
      <c r="W60" s="218">
        <f t="shared" si="22"/>
        <v>4.2830000000000013</v>
      </c>
      <c r="X60" s="433">
        <f t="shared" si="23"/>
        <v>0.28699999999999193</v>
      </c>
    </row>
    <row r="61" spans="1:24" ht="15" customHeight="1" x14ac:dyDescent="0.2">
      <c r="A61" s="303">
        <v>41549</v>
      </c>
      <c r="B61" s="264" t="s">
        <v>96</v>
      </c>
      <c r="C61" s="265">
        <v>397.14600000000002</v>
      </c>
      <c r="D61" s="265">
        <v>342.94600000000003</v>
      </c>
      <c r="E61" s="265"/>
      <c r="F61" s="400">
        <f t="shared" si="24"/>
        <v>12.91900000000004</v>
      </c>
      <c r="G61" s="377">
        <v>17642</v>
      </c>
      <c r="H61" s="268">
        <f t="shared" si="25"/>
        <v>569</v>
      </c>
      <c r="I61" s="269">
        <v>47.668999999999997</v>
      </c>
      <c r="J61" s="812">
        <v>5.79</v>
      </c>
      <c r="K61" s="812"/>
      <c r="L61" s="455">
        <f t="shared" si="26"/>
        <v>207.99999999999397</v>
      </c>
      <c r="M61" s="308"/>
      <c r="N61" s="288">
        <v>35.360999999999997</v>
      </c>
      <c r="O61" s="652">
        <f t="shared" si="27"/>
        <v>0.59799999999999898</v>
      </c>
      <c r="P61" s="377">
        <v>15788</v>
      </c>
      <c r="Q61" s="378">
        <f t="shared" si="28"/>
        <v>283</v>
      </c>
      <c r="R61" s="269">
        <v>24.814</v>
      </c>
      <c r="S61" s="455">
        <f t="shared" si="29"/>
        <v>13.999999999999346</v>
      </c>
      <c r="V61" s="218">
        <f t="shared" si="30"/>
        <v>13.54400000000004</v>
      </c>
      <c r="W61" s="218">
        <f t="shared" si="22"/>
        <v>13.517000000000039</v>
      </c>
      <c r="X61" s="433">
        <f t="shared" si="23"/>
        <v>2.7000000000001023E-2</v>
      </c>
    </row>
    <row r="62" spans="1:24" ht="15" customHeight="1" x14ac:dyDescent="0.2">
      <c r="A62" s="303">
        <v>41582</v>
      </c>
      <c r="B62" s="264" t="s">
        <v>97</v>
      </c>
      <c r="C62" s="265">
        <v>410.87299999999999</v>
      </c>
      <c r="D62" s="265">
        <v>355.25</v>
      </c>
      <c r="E62" s="265"/>
      <c r="F62" s="400">
        <f t="shared" si="24"/>
        <v>12.303999999999974</v>
      </c>
      <c r="G62" s="377">
        <v>18260</v>
      </c>
      <c r="H62" s="268">
        <f t="shared" si="25"/>
        <v>618</v>
      </c>
      <c r="I62" s="269">
        <v>48.975999999999999</v>
      </c>
      <c r="J62" s="812">
        <v>6.4550000000000001</v>
      </c>
      <c r="K62" s="812"/>
      <c r="L62" s="455">
        <f t="shared" si="26"/>
        <v>1972.0000000000023</v>
      </c>
      <c r="M62" s="308"/>
      <c r="N62" s="288">
        <v>36.256</v>
      </c>
      <c r="O62" s="652">
        <f t="shared" si="27"/>
        <v>0.89500000000000313</v>
      </c>
      <c r="P62" s="377">
        <v>16176</v>
      </c>
      <c r="Q62" s="378">
        <f t="shared" si="28"/>
        <v>388</v>
      </c>
      <c r="R62" s="269">
        <v>24.925000000000001</v>
      </c>
      <c r="S62" s="455">
        <f t="shared" si="29"/>
        <v>111.00000000000065</v>
      </c>
      <c r="V62" s="218">
        <f t="shared" si="30"/>
        <v>13.726999999999975</v>
      </c>
      <c r="W62" s="218">
        <f t="shared" si="22"/>
        <v>13.198999999999977</v>
      </c>
      <c r="X62" s="433">
        <f t="shared" si="23"/>
        <v>0.52799999999999869</v>
      </c>
    </row>
    <row r="63" spans="1:24" ht="15" customHeight="1" x14ac:dyDescent="0.2">
      <c r="A63" s="303">
        <v>41610</v>
      </c>
      <c r="B63" s="264" t="s">
        <v>98</v>
      </c>
      <c r="C63" s="265">
        <v>423.45600000000002</v>
      </c>
      <c r="D63" s="265">
        <v>365.77300000000002</v>
      </c>
      <c r="E63" s="265"/>
      <c r="F63" s="400">
        <f t="shared" si="24"/>
        <v>10.523000000000025</v>
      </c>
      <c r="G63" s="377">
        <v>18857</v>
      </c>
      <c r="H63" s="268">
        <f t="shared" si="25"/>
        <v>597</v>
      </c>
      <c r="I63" s="269">
        <v>50.683</v>
      </c>
      <c r="J63" s="812">
        <v>7.25</v>
      </c>
      <c r="K63" s="812"/>
      <c r="L63" s="455">
        <f t="shared" si="26"/>
        <v>2502.0000000000005</v>
      </c>
      <c r="M63" s="308"/>
      <c r="N63" s="288">
        <v>37.023000000000003</v>
      </c>
      <c r="O63" s="652">
        <f t="shared" si="27"/>
        <v>0.76700000000000301</v>
      </c>
      <c r="P63" s="377">
        <v>16505</v>
      </c>
      <c r="Q63" s="378">
        <f t="shared" si="28"/>
        <v>329</v>
      </c>
      <c r="R63" s="269">
        <v>25.329000000000001</v>
      </c>
      <c r="S63" s="455">
        <f t="shared" si="29"/>
        <v>403.99999999999989</v>
      </c>
      <c r="V63" s="218">
        <f t="shared" si="30"/>
        <v>12.583000000000027</v>
      </c>
      <c r="W63" s="218">
        <f t="shared" si="22"/>
        <v>11.290000000000028</v>
      </c>
      <c r="X63" s="433">
        <f t="shared" si="23"/>
        <v>1.2929999999999993</v>
      </c>
    </row>
    <row r="64" spans="1:24" ht="15" customHeight="1" thickBot="1" x14ac:dyDescent="0.25">
      <c r="A64" s="303">
        <v>41646</v>
      </c>
      <c r="B64" s="271" t="s">
        <v>99</v>
      </c>
      <c r="C64" s="265">
        <v>432.36399999999998</v>
      </c>
      <c r="D64" s="265">
        <v>373.73599999999999</v>
      </c>
      <c r="E64" s="265"/>
      <c r="F64" s="400">
        <f t="shared" si="24"/>
        <v>7.9629999999999654</v>
      </c>
      <c r="G64" s="377">
        <v>19402</v>
      </c>
      <c r="H64" s="268">
        <f t="shared" si="25"/>
        <v>545</v>
      </c>
      <c r="I64" s="269">
        <v>53.250999999999998</v>
      </c>
      <c r="J64" s="812">
        <v>8.5129999999999999</v>
      </c>
      <c r="K64" s="812"/>
      <c r="L64" s="455">
        <f t="shared" si="26"/>
        <v>3830.9999999999977</v>
      </c>
      <c r="M64" s="308"/>
      <c r="N64" s="288">
        <v>37.554000000000002</v>
      </c>
      <c r="O64" s="652">
        <f t="shared" si="27"/>
        <v>0.53099999999999881</v>
      </c>
      <c r="P64" s="377">
        <v>16825</v>
      </c>
      <c r="Q64" s="378">
        <f t="shared" si="28"/>
        <v>320</v>
      </c>
      <c r="R64" s="269">
        <v>26.873999999999999</v>
      </c>
      <c r="S64" s="455">
        <f t="shared" si="29"/>
        <v>1544.9999999999982</v>
      </c>
      <c r="V64" s="218">
        <f t="shared" si="30"/>
        <v>8.9079999999999586</v>
      </c>
      <c r="W64" s="218">
        <f t="shared" si="22"/>
        <v>8.4939999999999642</v>
      </c>
      <c r="X64" s="433">
        <f t="shared" si="23"/>
        <v>0.41399999999999437</v>
      </c>
    </row>
    <row r="65" spans="1:24" ht="15" customHeight="1" thickBot="1" x14ac:dyDescent="0.3">
      <c r="A65" s="304">
        <v>2013</v>
      </c>
      <c r="B65" s="274"/>
      <c r="C65" s="275"/>
      <c r="D65" s="275"/>
      <c r="E65" s="275"/>
      <c r="F65" s="448">
        <f>SUM(F53:F64)</f>
        <v>116.81700000000001</v>
      </c>
      <c r="G65" s="276"/>
      <c r="H65" s="449">
        <f>SUM(H53:H64)</f>
        <v>5931</v>
      </c>
      <c r="I65" s="277"/>
      <c r="J65" s="821"/>
      <c r="K65" s="821"/>
      <c r="L65" s="456">
        <f>SUM(L53:L64)</f>
        <v>19029.999999999996</v>
      </c>
      <c r="M65" s="308"/>
      <c r="N65" s="290"/>
      <c r="O65" s="792">
        <f>SUM(O53:O64)</f>
        <v>8.1690000000000005</v>
      </c>
      <c r="P65" s="276"/>
      <c r="Q65" s="449">
        <f>SUM(Q53:Q64)</f>
        <v>3906</v>
      </c>
      <c r="R65" s="277"/>
      <c r="S65" s="456">
        <f>SUM(S53:S64)</f>
        <v>7059.9999999999991</v>
      </c>
      <c r="V65" s="569">
        <f>SUM(V53:V64)</f>
        <v>131.00599999999997</v>
      </c>
      <c r="W65" s="570">
        <f>SUM(W53:W64)</f>
        <v>124.98600000000002</v>
      </c>
      <c r="X65" s="571">
        <f>SUM(X53:X64)</f>
        <v>6.019999999999964</v>
      </c>
    </row>
    <row r="66" spans="1:24" ht="15" customHeight="1" x14ac:dyDescent="0.2">
      <c r="A66" s="502">
        <v>41673</v>
      </c>
      <c r="B66" s="278" t="s">
        <v>88</v>
      </c>
      <c r="C66" s="279">
        <v>444.54700000000003</v>
      </c>
      <c r="D66" s="279">
        <v>384.73399999999998</v>
      </c>
      <c r="E66" s="279"/>
      <c r="F66" s="398">
        <f>D66-D64</f>
        <v>10.99799999999999</v>
      </c>
      <c r="G66" s="381">
        <v>20049</v>
      </c>
      <c r="H66" s="382">
        <f>G66-G64</f>
        <v>647</v>
      </c>
      <c r="I66" s="280">
        <v>55.347999999999999</v>
      </c>
      <c r="J66" s="815">
        <v>9.6020000000000003</v>
      </c>
      <c r="K66" s="815"/>
      <c r="L66" s="455">
        <f>((I66-I64)+(J66-J64))*1000</f>
        <v>3186.0000000000018</v>
      </c>
      <c r="M66" s="308"/>
      <c r="N66" s="287">
        <v>38.19</v>
      </c>
      <c r="O66" s="652">
        <f>N66-N64</f>
        <v>0.63599999999999568</v>
      </c>
      <c r="P66" s="381">
        <v>17204</v>
      </c>
      <c r="Q66" s="382">
        <f>P66-P64</f>
        <v>379</v>
      </c>
      <c r="R66" s="280">
        <v>28.03</v>
      </c>
      <c r="S66" s="454">
        <f>(R66-R64)*1000</f>
        <v>1156.0000000000023</v>
      </c>
      <c r="V66" s="414">
        <f>C66-C64</f>
        <v>12.18300000000005</v>
      </c>
      <c r="W66" s="218">
        <f t="shared" ref="W66:W77" si="31">SUM(F66,O66)</f>
        <v>11.633999999999986</v>
      </c>
      <c r="X66" s="433">
        <f t="shared" ref="X66:X77" si="32">V66-W66</f>
        <v>0.54900000000006344</v>
      </c>
    </row>
    <row r="67" spans="1:24" ht="15" customHeight="1" x14ac:dyDescent="0.2">
      <c r="A67" s="303">
        <v>41701</v>
      </c>
      <c r="B67" s="264" t="s">
        <v>89</v>
      </c>
      <c r="C67" s="265">
        <v>457.47399999999999</v>
      </c>
      <c r="D67" s="265">
        <v>396.26100000000002</v>
      </c>
      <c r="E67" s="265"/>
      <c r="F67" s="400">
        <f t="shared" ref="F67:F73" si="33">D67-D66</f>
        <v>11.527000000000044</v>
      </c>
      <c r="G67" s="377">
        <v>20637</v>
      </c>
      <c r="H67" s="268">
        <f t="shared" ref="H67:H77" si="34">G67-G66</f>
        <v>588</v>
      </c>
      <c r="I67" s="269">
        <v>57.189</v>
      </c>
      <c r="J67" s="812">
        <v>10.529</v>
      </c>
      <c r="K67" s="812"/>
      <c r="L67" s="455">
        <f t="shared" ref="L67:L73" si="35">((I67-I66)+(J67-J66))*1000</f>
        <v>2768.0000000000009</v>
      </c>
      <c r="M67" s="308"/>
      <c r="N67" s="288">
        <v>39.969000000000001</v>
      </c>
      <c r="O67" s="652">
        <f t="shared" ref="O67:O77" si="36">N67-N66</f>
        <v>1.7790000000000035</v>
      </c>
      <c r="P67" s="377">
        <v>17530</v>
      </c>
      <c r="Q67" s="378">
        <f t="shared" ref="Q67:Q77" si="37">P67-P66</f>
        <v>326</v>
      </c>
      <c r="R67" s="269">
        <v>28.757000000000001</v>
      </c>
      <c r="S67" s="455">
        <f t="shared" ref="S67:S77" si="38">(R67-R66)*1000</f>
        <v>727.00000000000034</v>
      </c>
      <c r="V67" s="218">
        <f t="shared" ref="V67:V77" si="39">C67-C66</f>
        <v>12.926999999999964</v>
      </c>
      <c r="W67" s="218">
        <f t="shared" si="31"/>
        <v>13.306000000000047</v>
      </c>
      <c r="X67" s="433">
        <f t="shared" si="32"/>
        <v>-0.37900000000008305</v>
      </c>
    </row>
    <row r="68" spans="1:24" ht="15" customHeight="1" x14ac:dyDescent="0.2">
      <c r="A68" s="303">
        <v>41730</v>
      </c>
      <c r="B68" s="264" t="s">
        <v>90</v>
      </c>
      <c r="C68" s="265">
        <v>469.86900000000003</v>
      </c>
      <c r="D68" s="265">
        <v>407.06099999999998</v>
      </c>
      <c r="E68" s="265"/>
      <c r="F68" s="400">
        <f t="shared" si="33"/>
        <v>10.799999999999955</v>
      </c>
      <c r="G68" s="377">
        <v>21207</v>
      </c>
      <c r="H68" s="268">
        <f t="shared" si="34"/>
        <v>570</v>
      </c>
      <c r="I68" s="269">
        <v>57.976999999999997</v>
      </c>
      <c r="J68" s="812">
        <v>11.068</v>
      </c>
      <c r="K68" s="812"/>
      <c r="L68" s="455">
        <f t="shared" si="35"/>
        <v>1326.9999999999964</v>
      </c>
      <c r="M68" s="308"/>
      <c r="N68" s="288">
        <v>39.972000000000001</v>
      </c>
      <c r="O68" s="652">
        <f t="shared" si="36"/>
        <v>3.0000000000001137E-3</v>
      </c>
      <c r="P68" s="377">
        <v>17870</v>
      </c>
      <c r="Q68" s="378">
        <f t="shared" si="37"/>
        <v>340</v>
      </c>
      <c r="R68" s="269">
        <v>29.154</v>
      </c>
      <c r="S68" s="455">
        <f t="shared" si="38"/>
        <v>396.99999999999847</v>
      </c>
      <c r="V68" s="218">
        <f t="shared" si="39"/>
        <v>12.395000000000039</v>
      </c>
      <c r="W68" s="218">
        <f t="shared" si="31"/>
        <v>10.802999999999955</v>
      </c>
      <c r="X68" s="433">
        <f t="shared" si="32"/>
        <v>1.592000000000084</v>
      </c>
    </row>
    <row r="69" spans="1:24" ht="15" customHeight="1" x14ac:dyDescent="0.2">
      <c r="A69" s="303">
        <v>41761</v>
      </c>
      <c r="B69" s="264" t="s">
        <v>91</v>
      </c>
      <c r="C69" s="265">
        <v>480.25</v>
      </c>
      <c r="D69" s="265">
        <v>416.27300000000002</v>
      </c>
      <c r="E69" s="265"/>
      <c r="F69" s="400">
        <f t="shared" si="33"/>
        <v>9.2120000000000459</v>
      </c>
      <c r="G69" s="377">
        <v>21689</v>
      </c>
      <c r="H69" s="268">
        <f t="shared" si="34"/>
        <v>482</v>
      </c>
      <c r="I69" s="269">
        <v>58.158999999999999</v>
      </c>
      <c r="J69" s="812">
        <v>11.253</v>
      </c>
      <c r="K69" s="812"/>
      <c r="L69" s="455">
        <f t="shared" si="35"/>
        <v>367.00000000000267</v>
      </c>
      <c r="M69" s="308"/>
      <c r="N69" s="288">
        <v>40.588000000000001</v>
      </c>
      <c r="O69" s="652">
        <f t="shared" si="36"/>
        <v>0.61599999999999966</v>
      </c>
      <c r="P69" s="377">
        <v>18154</v>
      </c>
      <c r="Q69" s="378">
        <f t="shared" si="37"/>
        <v>284</v>
      </c>
      <c r="R69" s="269">
        <v>29.184000000000001</v>
      </c>
      <c r="S69" s="455">
        <f t="shared" si="38"/>
        <v>30.000000000001137</v>
      </c>
      <c r="V69" s="218">
        <f t="shared" si="39"/>
        <v>10.380999999999972</v>
      </c>
      <c r="W69" s="218">
        <f t="shared" si="31"/>
        <v>9.8280000000000456</v>
      </c>
      <c r="X69" s="433">
        <f t="shared" si="32"/>
        <v>0.55299999999992622</v>
      </c>
    </row>
    <row r="70" spans="1:24" ht="15" customHeight="1" x14ac:dyDescent="0.2">
      <c r="A70" s="303">
        <v>41792</v>
      </c>
      <c r="B70" s="264" t="s">
        <v>92</v>
      </c>
      <c r="C70" s="265">
        <v>492.56</v>
      </c>
      <c r="D70" s="575">
        <v>427.33600000000001</v>
      </c>
      <c r="E70" s="575"/>
      <c r="F70" s="400">
        <f t="shared" si="33"/>
        <v>11.062999999999988</v>
      </c>
      <c r="G70" s="377">
        <v>22330</v>
      </c>
      <c r="H70" s="268">
        <f t="shared" si="34"/>
        <v>641</v>
      </c>
      <c r="I70" s="269">
        <v>58.191000000000003</v>
      </c>
      <c r="J70" s="812">
        <v>11.259</v>
      </c>
      <c r="K70" s="1071"/>
      <c r="L70" s="455">
        <f t="shared" si="35"/>
        <v>38.000000000003809</v>
      </c>
      <c r="M70" s="308"/>
      <c r="N70" s="434">
        <v>41.223999999999997</v>
      </c>
      <c r="O70" s="652">
        <f t="shared" si="36"/>
        <v>0.63599999999999568</v>
      </c>
      <c r="P70" s="377">
        <v>18501</v>
      </c>
      <c r="Q70" s="378">
        <f t="shared" si="37"/>
        <v>347</v>
      </c>
      <c r="R70" s="269">
        <v>29.206</v>
      </c>
      <c r="S70" s="455">
        <f t="shared" si="38"/>
        <v>21.999999999998465</v>
      </c>
      <c r="V70" s="218">
        <f t="shared" si="39"/>
        <v>12.310000000000002</v>
      </c>
      <c r="W70" s="218">
        <f t="shared" si="31"/>
        <v>11.698999999999984</v>
      </c>
      <c r="X70" s="433">
        <f t="shared" si="32"/>
        <v>0.61100000000001842</v>
      </c>
    </row>
    <row r="71" spans="1:24" ht="15" customHeight="1" x14ac:dyDescent="0.2">
      <c r="A71" s="303">
        <v>41822</v>
      </c>
      <c r="B71" s="264" t="s">
        <v>93</v>
      </c>
      <c r="C71" s="265">
        <v>501.66</v>
      </c>
      <c r="D71" s="265">
        <v>435.35500000000002</v>
      </c>
      <c r="E71" s="265"/>
      <c r="F71" s="400">
        <f t="shared" si="33"/>
        <v>8.0190000000000055</v>
      </c>
      <c r="G71" s="377">
        <v>22727</v>
      </c>
      <c r="H71" s="268">
        <f t="shared" si="34"/>
        <v>397</v>
      </c>
      <c r="I71" s="269">
        <v>58.192</v>
      </c>
      <c r="J71" s="812">
        <v>11.259</v>
      </c>
      <c r="K71" s="1071"/>
      <c r="L71" s="455">
        <f t="shared" si="35"/>
        <v>0.99999999999766942</v>
      </c>
      <c r="M71" s="308"/>
      <c r="N71" s="288">
        <v>41.765999999999998</v>
      </c>
      <c r="O71" s="652">
        <f t="shared" si="36"/>
        <v>0.54200000000000159</v>
      </c>
      <c r="P71" s="377">
        <v>18797</v>
      </c>
      <c r="Q71" s="378">
        <f t="shared" si="37"/>
        <v>296</v>
      </c>
      <c r="R71" s="269">
        <v>29.206</v>
      </c>
      <c r="S71" s="455">
        <f t="shared" si="38"/>
        <v>0</v>
      </c>
      <c r="V71" s="218">
        <f t="shared" si="39"/>
        <v>9.1000000000000227</v>
      </c>
      <c r="W71" s="218">
        <f t="shared" si="31"/>
        <v>8.561000000000007</v>
      </c>
      <c r="X71" s="433">
        <f t="shared" si="32"/>
        <v>0.53900000000001569</v>
      </c>
    </row>
    <row r="72" spans="1:24" ht="15" customHeight="1" x14ac:dyDescent="0.2">
      <c r="A72" s="303">
        <v>41851</v>
      </c>
      <c r="B72" s="264" t="s">
        <v>94</v>
      </c>
      <c r="C72" s="265">
        <v>517.26300000000003</v>
      </c>
      <c r="D72" s="265">
        <v>449.68599999999998</v>
      </c>
      <c r="E72" s="265"/>
      <c r="F72" s="400">
        <f t="shared" si="33"/>
        <v>14.33099999999996</v>
      </c>
      <c r="G72" s="377">
        <v>23318</v>
      </c>
      <c r="H72" s="268">
        <f t="shared" si="34"/>
        <v>591</v>
      </c>
      <c r="I72" s="269">
        <v>58.192</v>
      </c>
      <c r="J72" s="812">
        <v>11.259</v>
      </c>
      <c r="K72" s="1071"/>
      <c r="L72" s="455">
        <f t="shared" si="35"/>
        <v>0</v>
      </c>
      <c r="M72" s="308"/>
      <c r="N72" s="288">
        <v>42.360999999999997</v>
      </c>
      <c r="O72" s="652">
        <f t="shared" si="36"/>
        <v>0.59499999999999886</v>
      </c>
      <c r="P72" s="377">
        <v>19155</v>
      </c>
      <c r="Q72" s="378">
        <f t="shared" si="37"/>
        <v>358</v>
      </c>
      <c r="R72" s="269">
        <v>29.206</v>
      </c>
      <c r="S72" s="455">
        <f t="shared" si="38"/>
        <v>0</v>
      </c>
      <c r="V72" s="218">
        <f t="shared" si="39"/>
        <v>15.603000000000009</v>
      </c>
      <c r="W72" s="218">
        <f t="shared" si="31"/>
        <v>14.925999999999959</v>
      </c>
      <c r="X72" s="433">
        <f t="shared" si="32"/>
        <v>0.67700000000004934</v>
      </c>
    </row>
    <row r="73" spans="1:24" ht="15" customHeight="1" x14ac:dyDescent="0.2">
      <c r="A73" s="303">
        <v>41883</v>
      </c>
      <c r="B73" s="264" t="s">
        <v>95</v>
      </c>
      <c r="C73" s="265">
        <v>520.99800000000005</v>
      </c>
      <c r="D73" s="265">
        <v>452.37</v>
      </c>
      <c r="E73" s="265">
        <v>0</v>
      </c>
      <c r="F73" s="400">
        <f t="shared" si="33"/>
        <v>2.6840000000000259</v>
      </c>
      <c r="G73" s="377">
        <v>23787</v>
      </c>
      <c r="H73" s="268">
        <f t="shared" si="34"/>
        <v>469</v>
      </c>
      <c r="I73" s="269">
        <v>58.194000000000003</v>
      </c>
      <c r="J73" s="812">
        <v>11.259</v>
      </c>
      <c r="K73" s="1071">
        <v>0</v>
      </c>
      <c r="L73" s="455">
        <f t="shared" si="35"/>
        <v>2.0000000000024443</v>
      </c>
      <c r="M73" s="308"/>
      <c r="N73" s="288">
        <v>42.726999999999997</v>
      </c>
      <c r="O73" s="652">
        <f t="shared" si="36"/>
        <v>0.36599999999999966</v>
      </c>
      <c r="P73" s="377">
        <v>19346</v>
      </c>
      <c r="Q73" s="378">
        <f t="shared" si="37"/>
        <v>191</v>
      </c>
      <c r="R73" s="269">
        <v>29.206</v>
      </c>
      <c r="S73" s="455">
        <f t="shared" si="38"/>
        <v>0</v>
      </c>
      <c r="V73" s="218">
        <f t="shared" si="39"/>
        <v>3.7350000000000136</v>
      </c>
      <c r="W73" s="218">
        <f t="shared" si="31"/>
        <v>3.0500000000000256</v>
      </c>
      <c r="X73" s="433">
        <f t="shared" si="32"/>
        <v>0.68499999999998806</v>
      </c>
    </row>
    <row r="74" spans="1:24" ht="15" customHeight="1" x14ac:dyDescent="0.2">
      <c r="A74" s="303">
        <v>41913</v>
      </c>
      <c r="B74" s="264" t="s">
        <v>96</v>
      </c>
      <c r="C74" s="265">
        <v>541.98500000000001</v>
      </c>
      <c r="D74" s="265">
        <v>453.79199999999997</v>
      </c>
      <c r="E74" s="265">
        <v>8.9450000000000003</v>
      </c>
      <c r="F74" s="400">
        <f>(D74-D73)+(E74-E73)</f>
        <v>10.366999999999969</v>
      </c>
      <c r="G74" s="377">
        <v>24795</v>
      </c>
      <c r="H74" s="268">
        <f t="shared" si="34"/>
        <v>1008</v>
      </c>
      <c r="I74" s="269">
        <v>58.408000000000001</v>
      </c>
      <c r="J74" s="812">
        <v>11.438000000000001</v>
      </c>
      <c r="K74" s="1071">
        <v>285</v>
      </c>
      <c r="L74" s="455">
        <f>((I74-I73)+(J74-J73))*1000 +K74-K73</f>
        <v>677.99999999999886</v>
      </c>
      <c r="M74" s="308"/>
      <c r="N74" s="288">
        <v>43.298999999999999</v>
      </c>
      <c r="O74" s="652">
        <f t="shared" si="36"/>
        <v>0.57200000000000273</v>
      </c>
      <c r="P74" s="377">
        <v>19639</v>
      </c>
      <c r="Q74" s="378">
        <f t="shared" si="37"/>
        <v>293</v>
      </c>
      <c r="R74" s="269">
        <v>29.206</v>
      </c>
      <c r="S74" s="455">
        <f t="shared" si="38"/>
        <v>0</v>
      </c>
      <c r="V74" s="218">
        <f t="shared" si="39"/>
        <v>20.986999999999966</v>
      </c>
      <c r="W74" s="218">
        <f t="shared" si="31"/>
        <v>10.938999999999972</v>
      </c>
      <c r="X74" s="433">
        <f t="shared" si="32"/>
        <v>10.047999999999995</v>
      </c>
    </row>
    <row r="75" spans="1:24" ht="15" customHeight="1" x14ac:dyDescent="0.2">
      <c r="A75" s="303">
        <v>41946</v>
      </c>
      <c r="B75" s="264" t="s">
        <v>97</v>
      </c>
      <c r="C75" s="265">
        <v>572.14800000000002</v>
      </c>
      <c r="D75" s="265">
        <v>482.68599999999998</v>
      </c>
      <c r="E75" s="265">
        <v>18.776</v>
      </c>
      <c r="F75" s="400">
        <f t="shared" ref="F75:F90" si="40">(D75-D74)+(E75-E74)</f>
        <v>38.725000000000009</v>
      </c>
      <c r="G75" s="377">
        <v>25941</v>
      </c>
      <c r="H75" s="268">
        <f t="shared" si="34"/>
        <v>1146</v>
      </c>
      <c r="I75" s="269">
        <v>59.148000000000003</v>
      </c>
      <c r="J75" s="812">
        <v>12.352</v>
      </c>
      <c r="K75" s="1071">
        <v>1484</v>
      </c>
      <c r="L75" s="455">
        <f t="shared" ref="L75:L90" si="41">((I75-I74)+(J75-J74))*1000 +K75-K74</f>
        <v>2853.0000000000018</v>
      </c>
      <c r="M75" s="308"/>
      <c r="N75" s="288">
        <v>43.694000000000003</v>
      </c>
      <c r="O75" s="652">
        <f t="shared" si="36"/>
        <v>0.39500000000000313</v>
      </c>
      <c r="P75" s="377">
        <v>20020</v>
      </c>
      <c r="Q75" s="378">
        <f t="shared" si="37"/>
        <v>381</v>
      </c>
      <c r="R75" s="269">
        <v>29.344999999999999</v>
      </c>
      <c r="S75" s="455">
        <f t="shared" si="38"/>
        <v>138.99999999999935</v>
      </c>
      <c r="V75" s="218">
        <f t="shared" si="39"/>
        <v>30.163000000000011</v>
      </c>
      <c r="W75" s="218">
        <f t="shared" si="31"/>
        <v>39.120000000000012</v>
      </c>
      <c r="X75" s="433">
        <f t="shared" si="32"/>
        <v>-8.9570000000000007</v>
      </c>
    </row>
    <row r="76" spans="1:24" ht="15" customHeight="1" x14ac:dyDescent="0.2">
      <c r="A76" s="303">
        <v>41974</v>
      </c>
      <c r="B76" s="264" t="s">
        <v>98</v>
      </c>
      <c r="C76" s="265">
        <v>588.51199999999994</v>
      </c>
      <c r="D76" s="265">
        <v>490.56200000000001</v>
      </c>
      <c r="E76" s="265">
        <v>25.637</v>
      </c>
      <c r="F76" s="400">
        <f t="shared" si="40"/>
        <v>14.737000000000034</v>
      </c>
      <c r="G76" s="377">
        <v>26902</v>
      </c>
      <c r="H76" s="268">
        <f t="shared" si="34"/>
        <v>961</v>
      </c>
      <c r="I76" s="269">
        <v>60.591999999999999</v>
      </c>
      <c r="J76" s="812">
        <v>13.773</v>
      </c>
      <c r="K76" s="1071">
        <v>3062</v>
      </c>
      <c r="L76" s="455">
        <f t="shared" si="41"/>
        <v>4442.9999999999945</v>
      </c>
      <c r="M76" s="308"/>
      <c r="N76" s="288">
        <v>44.68</v>
      </c>
      <c r="O76" s="652">
        <f t="shared" si="36"/>
        <v>0.9859999999999971</v>
      </c>
      <c r="P76" s="377">
        <v>20357</v>
      </c>
      <c r="Q76" s="378">
        <f t="shared" si="37"/>
        <v>337</v>
      </c>
      <c r="R76" s="269">
        <v>29.547000000000001</v>
      </c>
      <c r="S76" s="455">
        <f t="shared" si="38"/>
        <v>202.00000000000173</v>
      </c>
      <c r="V76" s="218">
        <f t="shared" si="39"/>
        <v>16.363999999999919</v>
      </c>
      <c r="W76" s="218">
        <f t="shared" si="31"/>
        <v>15.723000000000031</v>
      </c>
      <c r="X76" s="433">
        <f t="shared" si="32"/>
        <v>0.6409999999998881</v>
      </c>
    </row>
    <row r="77" spans="1:24" ht="15" customHeight="1" thickBot="1" x14ac:dyDescent="0.25">
      <c r="A77" s="303">
        <v>42011</v>
      </c>
      <c r="B77" s="271" t="s">
        <v>99</v>
      </c>
      <c r="C77" s="265">
        <v>604.20100000000002</v>
      </c>
      <c r="D77" s="265">
        <v>498.125</v>
      </c>
      <c r="E77" s="265">
        <v>35.280999999999999</v>
      </c>
      <c r="F77" s="400">
        <f t="shared" si="40"/>
        <v>17.206999999999987</v>
      </c>
      <c r="G77" s="377">
        <v>27887</v>
      </c>
      <c r="H77" s="268">
        <f t="shared" si="34"/>
        <v>985</v>
      </c>
      <c r="I77" s="269">
        <v>62.765999999999998</v>
      </c>
      <c r="J77" s="812">
        <v>15.943</v>
      </c>
      <c r="K77" s="1071">
        <v>5770</v>
      </c>
      <c r="L77" s="455">
        <f t="shared" si="41"/>
        <v>7052</v>
      </c>
      <c r="M77" s="308"/>
      <c r="N77" s="288">
        <v>45.302</v>
      </c>
      <c r="O77" s="652">
        <f t="shared" si="36"/>
        <v>0.62199999999999989</v>
      </c>
      <c r="P77" s="377">
        <v>20666</v>
      </c>
      <c r="Q77" s="378">
        <f t="shared" si="37"/>
        <v>309</v>
      </c>
      <c r="R77" s="269">
        <v>30.655000000000001</v>
      </c>
      <c r="S77" s="455">
        <f t="shared" si="38"/>
        <v>1108.0000000000005</v>
      </c>
      <c r="V77" s="218">
        <f t="shared" si="39"/>
        <v>15.689000000000078</v>
      </c>
      <c r="W77" s="218">
        <f t="shared" si="31"/>
        <v>17.828999999999986</v>
      </c>
      <c r="X77" s="433">
        <f t="shared" si="32"/>
        <v>-2.1399999999999082</v>
      </c>
    </row>
    <row r="78" spans="1:24" ht="15" customHeight="1" thickBot="1" x14ac:dyDescent="0.3">
      <c r="A78" s="304">
        <v>2014</v>
      </c>
      <c r="B78" s="274"/>
      <c r="C78" s="275"/>
      <c r="D78" s="275"/>
      <c r="E78" s="275"/>
      <c r="F78" s="448">
        <f>SUM(F66:F77)</f>
        <v>159.67000000000002</v>
      </c>
      <c r="G78" s="276"/>
      <c r="H78" s="449">
        <f>SUM(H66:H77)</f>
        <v>8485</v>
      </c>
      <c r="I78" s="277"/>
      <c r="J78" s="821"/>
      <c r="K78" s="821"/>
      <c r="L78" s="456">
        <f>SUM(L66:L77)</f>
        <v>22715</v>
      </c>
      <c r="M78" s="308"/>
      <c r="N78" s="290"/>
      <c r="O78" s="792">
        <f>SUM(O66:O77)</f>
        <v>7.7479999999999976</v>
      </c>
      <c r="P78" s="276"/>
      <c r="Q78" s="449">
        <f>SUM(Q66:Q77)</f>
        <v>3841</v>
      </c>
      <c r="R78" s="277"/>
      <c r="S78" s="456">
        <f>SUM(S66:S77)</f>
        <v>3781.0000000000032</v>
      </c>
      <c r="V78" s="569">
        <f>SUM(V66:V77)</f>
        <v>171.83700000000005</v>
      </c>
      <c r="W78" s="570">
        <f>SUM(W66:W77)</f>
        <v>167.41800000000001</v>
      </c>
      <c r="X78" s="571">
        <f>SUM(X66:X77)</f>
        <v>4.419000000000036</v>
      </c>
    </row>
    <row r="79" spans="1:24" ht="15" customHeight="1" x14ac:dyDescent="0.2">
      <c r="A79" s="502">
        <v>42037</v>
      </c>
      <c r="B79" s="278" t="s">
        <v>88</v>
      </c>
      <c r="C79" s="279">
        <v>623.31500000000005</v>
      </c>
      <c r="D79" s="279">
        <v>507.53</v>
      </c>
      <c r="E79" s="279">
        <v>40.722999999999999</v>
      </c>
      <c r="F79" s="400">
        <f>(D79-D77)+(E79-E77)</f>
        <v>14.846999999999973</v>
      </c>
      <c r="G79" s="381">
        <v>28916</v>
      </c>
      <c r="H79" s="382">
        <f>G79-G77</f>
        <v>1029</v>
      </c>
      <c r="I79" s="280">
        <v>64.659000000000006</v>
      </c>
      <c r="J79" s="815">
        <v>17.597000000000001</v>
      </c>
      <c r="K79" s="1072">
        <v>8175</v>
      </c>
      <c r="L79" s="455">
        <f>((I79-I77)+(J79-J77))*1000 +K79-K77</f>
        <v>5952.0000000000091</v>
      </c>
      <c r="M79" s="308"/>
      <c r="N79" s="287">
        <v>46.222999999999999</v>
      </c>
      <c r="O79" s="652">
        <f>N79-N77</f>
        <v>0.92099999999999937</v>
      </c>
      <c r="P79" s="381">
        <v>21029</v>
      </c>
      <c r="Q79" s="382">
        <f>P79-P77</f>
        <v>363</v>
      </c>
      <c r="R79" s="280">
        <v>31.067</v>
      </c>
      <c r="S79" s="454">
        <f>(R79-R77)*1000</f>
        <v>411.99999999999903</v>
      </c>
      <c r="V79" s="414">
        <f>C79-C77</f>
        <v>19.114000000000033</v>
      </c>
      <c r="W79" s="218">
        <f t="shared" ref="W79:W90" si="42">SUM(F79,O79)</f>
        <v>15.767999999999972</v>
      </c>
      <c r="X79" s="433">
        <f t="shared" ref="X79:X90" si="43">V79-W79</f>
        <v>3.3460000000000605</v>
      </c>
    </row>
    <row r="80" spans="1:24" ht="15" customHeight="1" x14ac:dyDescent="0.2">
      <c r="A80" s="303">
        <v>42065</v>
      </c>
      <c r="B80" s="264" t="s">
        <v>89</v>
      </c>
      <c r="C80" s="265">
        <v>642.81700000000001</v>
      </c>
      <c r="D80" s="265">
        <v>517.70799999999997</v>
      </c>
      <c r="E80" s="265">
        <v>48.484000000000002</v>
      </c>
      <c r="F80" s="400">
        <f t="shared" si="40"/>
        <v>17.939</v>
      </c>
      <c r="G80" s="377">
        <v>29987</v>
      </c>
      <c r="H80" s="378">
        <f t="shared" ref="H80:H90" si="44">G80-G79</f>
        <v>1071</v>
      </c>
      <c r="I80" s="269">
        <v>66.826999999999998</v>
      </c>
      <c r="J80" s="812">
        <v>19.536999999999999</v>
      </c>
      <c r="K80" s="1071">
        <v>10526</v>
      </c>
      <c r="L80" s="455">
        <f t="shared" si="41"/>
        <v>6458.9999999999891</v>
      </c>
      <c r="M80" s="308"/>
      <c r="N80" s="288">
        <v>46.899000000000001</v>
      </c>
      <c r="O80" s="652">
        <f t="shared" ref="O80:O90" si="45">N80-N79</f>
        <v>0.67600000000000193</v>
      </c>
      <c r="P80" s="377">
        <v>21416</v>
      </c>
      <c r="Q80" s="378">
        <f t="shared" ref="Q80:Q90" si="46">P80-P79</f>
        <v>387</v>
      </c>
      <c r="R80" s="269">
        <v>31.821000000000002</v>
      </c>
      <c r="S80" s="455">
        <f t="shared" ref="S80:S90" si="47">(R80-R79)*1000</f>
        <v>754.00000000000136</v>
      </c>
      <c r="V80" s="218">
        <f t="shared" ref="V80:V90" si="48">C80-C79</f>
        <v>19.501999999999953</v>
      </c>
      <c r="W80" s="218">
        <f t="shared" si="42"/>
        <v>18.615000000000002</v>
      </c>
      <c r="X80" s="433">
        <f t="shared" si="43"/>
        <v>0.88699999999995072</v>
      </c>
    </row>
    <row r="81" spans="1:24" ht="15" customHeight="1" x14ac:dyDescent="0.2">
      <c r="A81" s="303">
        <v>42095</v>
      </c>
      <c r="B81" s="264" t="s">
        <v>90</v>
      </c>
      <c r="C81" s="265">
        <v>666.85599999999999</v>
      </c>
      <c r="D81" s="265">
        <v>529.86500000000001</v>
      </c>
      <c r="E81" s="265">
        <v>58.06</v>
      </c>
      <c r="F81" s="400">
        <f t="shared" si="40"/>
        <v>21.73300000000004</v>
      </c>
      <c r="G81" s="377">
        <v>31091</v>
      </c>
      <c r="H81" s="378">
        <f t="shared" si="44"/>
        <v>1104</v>
      </c>
      <c r="I81" s="269">
        <v>67.727000000000004</v>
      </c>
      <c r="J81" s="812">
        <v>20.91</v>
      </c>
      <c r="K81" s="1071">
        <v>11946</v>
      </c>
      <c r="L81" s="455">
        <f t="shared" si="41"/>
        <v>3693.0000000000073</v>
      </c>
      <c r="M81" s="308"/>
      <c r="N81" s="288">
        <v>48.173000000000002</v>
      </c>
      <c r="O81" s="652">
        <f t="shared" si="45"/>
        <v>1.2740000000000009</v>
      </c>
      <c r="P81" s="377">
        <v>21749</v>
      </c>
      <c r="Q81" s="378">
        <f t="shared" si="46"/>
        <v>333</v>
      </c>
      <c r="R81" s="269">
        <v>32.14</v>
      </c>
      <c r="S81" s="455">
        <f t="shared" si="47"/>
        <v>318.99999999999909</v>
      </c>
      <c r="V81" s="218">
        <f t="shared" si="48"/>
        <v>24.038999999999987</v>
      </c>
      <c r="W81" s="218">
        <f t="shared" si="42"/>
        <v>23.007000000000041</v>
      </c>
      <c r="X81" s="433">
        <f t="shared" si="43"/>
        <v>1.0319999999999467</v>
      </c>
    </row>
    <row r="82" spans="1:24" ht="15" customHeight="1" x14ac:dyDescent="0.2">
      <c r="A82" s="303">
        <v>42128</v>
      </c>
      <c r="B82" s="264" t="s">
        <v>91</v>
      </c>
      <c r="C82" s="265">
        <v>683.4</v>
      </c>
      <c r="D82" s="265">
        <v>539.73</v>
      </c>
      <c r="E82" s="265">
        <v>64.031000000000006</v>
      </c>
      <c r="F82" s="400">
        <f t="shared" si="40"/>
        <v>15.836000000000013</v>
      </c>
      <c r="G82" s="377">
        <v>31926</v>
      </c>
      <c r="H82" s="378">
        <f t="shared" si="44"/>
        <v>835</v>
      </c>
      <c r="I82" s="269">
        <v>68.209000000000003</v>
      </c>
      <c r="J82" s="812">
        <v>21.559000000000001</v>
      </c>
      <c r="K82" s="1071">
        <v>12729</v>
      </c>
      <c r="L82" s="455">
        <f t="shared" si="41"/>
        <v>1914</v>
      </c>
      <c r="M82" s="308"/>
      <c r="N82" s="288">
        <v>48.889000000000003</v>
      </c>
      <c r="O82" s="652">
        <f t="shared" si="45"/>
        <v>0.71600000000000108</v>
      </c>
      <c r="P82" s="377">
        <v>22123</v>
      </c>
      <c r="Q82" s="378">
        <f t="shared" si="46"/>
        <v>374</v>
      </c>
      <c r="R82" s="269">
        <v>32.177</v>
      </c>
      <c r="S82" s="455">
        <f t="shared" si="47"/>
        <v>36.999999999999034</v>
      </c>
      <c r="V82" s="218">
        <f t="shared" si="48"/>
        <v>16.543999999999983</v>
      </c>
      <c r="W82" s="218">
        <f t="shared" si="42"/>
        <v>16.552000000000014</v>
      </c>
      <c r="X82" s="433">
        <f t="shared" si="43"/>
        <v>-8.0000000000310934E-3</v>
      </c>
    </row>
    <row r="83" spans="1:24" ht="15" customHeight="1" x14ac:dyDescent="0.2">
      <c r="A83" s="303">
        <v>42156</v>
      </c>
      <c r="B83" s="264" t="s">
        <v>92</v>
      </c>
      <c r="C83" s="265">
        <v>706.79100000000005</v>
      </c>
      <c r="D83" s="575">
        <v>548.60199999999998</v>
      </c>
      <c r="E83" s="575">
        <v>74.844999999999999</v>
      </c>
      <c r="F83" s="400">
        <f t="shared" si="40"/>
        <v>19.68599999999995</v>
      </c>
      <c r="G83" s="377">
        <v>32610</v>
      </c>
      <c r="H83" s="378">
        <f t="shared" si="44"/>
        <v>684</v>
      </c>
      <c r="I83" s="269">
        <v>68.212000000000003</v>
      </c>
      <c r="J83" s="812">
        <v>21.593</v>
      </c>
      <c r="K83" s="1071">
        <v>12779</v>
      </c>
      <c r="L83" s="455">
        <f t="shared" si="41"/>
        <v>86.999999999998181</v>
      </c>
      <c r="M83" s="308"/>
      <c r="N83" s="434">
        <v>50.798999999999999</v>
      </c>
      <c r="O83" s="652">
        <f t="shared" si="45"/>
        <v>1.9099999999999966</v>
      </c>
      <c r="P83" s="377">
        <v>22479</v>
      </c>
      <c r="Q83" s="378">
        <f t="shared" si="46"/>
        <v>356</v>
      </c>
      <c r="R83" s="269">
        <v>32.177</v>
      </c>
      <c r="S83" s="455">
        <f t="shared" si="47"/>
        <v>0</v>
      </c>
      <c r="V83" s="218">
        <f t="shared" si="48"/>
        <v>23.391000000000076</v>
      </c>
      <c r="W83" s="218">
        <f t="shared" si="42"/>
        <v>21.595999999999947</v>
      </c>
      <c r="X83" s="433">
        <f t="shared" si="43"/>
        <v>1.7950000000001296</v>
      </c>
    </row>
    <row r="84" spans="1:24" ht="15" customHeight="1" x14ac:dyDescent="0.2">
      <c r="A84" s="303">
        <v>42188</v>
      </c>
      <c r="B84" s="264" t="s">
        <v>93</v>
      </c>
      <c r="C84" s="265">
        <v>729.71900000000005</v>
      </c>
      <c r="D84" s="265">
        <v>560.11400000000003</v>
      </c>
      <c r="E84" s="265">
        <v>86.63</v>
      </c>
      <c r="F84" s="400">
        <f t="shared" si="40"/>
        <v>23.297000000000054</v>
      </c>
      <c r="G84" s="377">
        <v>33479</v>
      </c>
      <c r="H84" s="378">
        <f t="shared" si="44"/>
        <v>869</v>
      </c>
      <c r="I84" s="269">
        <v>68.212000000000003</v>
      </c>
      <c r="J84" s="812">
        <v>21.593</v>
      </c>
      <c r="K84" s="1071">
        <v>12779</v>
      </c>
      <c r="L84" s="455">
        <f t="shared" si="41"/>
        <v>0</v>
      </c>
      <c r="M84" s="308"/>
      <c r="N84" s="288">
        <v>53.174999999999997</v>
      </c>
      <c r="O84" s="652">
        <f t="shared" si="45"/>
        <v>2.3759999999999977</v>
      </c>
      <c r="P84" s="377">
        <v>22867</v>
      </c>
      <c r="Q84" s="378">
        <f t="shared" si="46"/>
        <v>388</v>
      </c>
      <c r="R84" s="269">
        <v>32.177</v>
      </c>
      <c r="S84" s="455">
        <f t="shared" si="47"/>
        <v>0</v>
      </c>
      <c r="V84" s="218">
        <f t="shared" si="48"/>
        <v>22.927999999999997</v>
      </c>
      <c r="W84" s="218">
        <f t="shared" si="42"/>
        <v>25.673000000000052</v>
      </c>
      <c r="X84" s="433">
        <f t="shared" si="43"/>
        <v>-2.7450000000000543</v>
      </c>
    </row>
    <row r="85" spans="1:24" ht="15" customHeight="1" x14ac:dyDescent="0.2">
      <c r="A85" s="303"/>
      <c r="B85" s="264" t="s">
        <v>94</v>
      </c>
      <c r="C85" s="265"/>
      <c r="D85" s="265"/>
      <c r="E85" s="265"/>
      <c r="F85" s="400"/>
      <c r="G85" s="377"/>
      <c r="H85" s="378"/>
      <c r="I85" s="269"/>
      <c r="J85" s="812"/>
      <c r="K85" s="1071"/>
      <c r="L85" s="455"/>
      <c r="M85" s="308"/>
      <c r="N85" s="288"/>
      <c r="O85" s="652"/>
      <c r="P85" s="377"/>
      <c r="Q85" s="378"/>
      <c r="R85" s="269"/>
      <c r="S85" s="455"/>
      <c r="V85" s="218"/>
      <c r="W85" s="218">
        <f t="shared" si="42"/>
        <v>0</v>
      </c>
      <c r="X85" s="433">
        <f t="shared" si="43"/>
        <v>0</v>
      </c>
    </row>
    <row r="86" spans="1:24" ht="15" customHeight="1" x14ac:dyDescent="0.2">
      <c r="A86" s="303">
        <v>42261</v>
      </c>
      <c r="B86" s="264" t="s">
        <v>95</v>
      </c>
      <c r="C86" s="265">
        <v>771.78499999999997</v>
      </c>
      <c r="D86" s="265">
        <v>575.875</v>
      </c>
      <c r="E86" s="265">
        <v>105.61</v>
      </c>
      <c r="F86" s="400">
        <f>(D86-D84)+(E86-E84)</f>
        <v>34.740999999999971</v>
      </c>
      <c r="G86" s="377">
        <v>34732</v>
      </c>
      <c r="H86" s="378">
        <f>G86-G84</f>
        <v>1253</v>
      </c>
      <c r="I86" s="269">
        <v>68.212999999999994</v>
      </c>
      <c r="J86" s="812">
        <v>21.596</v>
      </c>
      <c r="K86" s="1071">
        <v>12782</v>
      </c>
      <c r="L86" s="455">
        <f>((I86-I84)+(J86-J84))*1000 +K86-K84</f>
        <v>6.9999999999909051</v>
      </c>
      <c r="M86" s="308"/>
      <c r="N86" s="288">
        <v>54</v>
      </c>
      <c r="O86" s="652">
        <f>N86-N84</f>
        <v>0.82500000000000284</v>
      </c>
      <c r="P86" s="377">
        <v>23450</v>
      </c>
      <c r="Q86" s="378">
        <f>P86-P84</f>
        <v>583</v>
      </c>
      <c r="R86" s="269">
        <v>32.177</v>
      </c>
      <c r="S86" s="455">
        <f>(R86-R84)*1000</f>
        <v>0</v>
      </c>
      <c r="V86" s="218">
        <f>C86-C84</f>
        <v>42.065999999999917</v>
      </c>
      <c r="W86" s="218">
        <f t="shared" si="42"/>
        <v>35.565999999999974</v>
      </c>
      <c r="X86" s="433">
        <f t="shared" si="43"/>
        <v>6.4999999999999432</v>
      </c>
    </row>
    <row r="87" spans="1:24" ht="15" customHeight="1" x14ac:dyDescent="0.2">
      <c r="A87" s="303">
        <v>42279</v>
      </c>
      <c r="B87" s="264" t="s">
        <v>96</v>
      </c>
      <c r="C87" s="265">
        <v>783.45899999999995</v>
      </c>
      <c r="D87" s="265">
        <v>583.22799999999995</v>
      </c>
      <c r="E87" s="265">
        <v>115.38800000000001</v>
      </c>
      <c r="F87" s="400">
        <f t="shared" si="40"/>
        <v>17.130999999999958</v>
      </c>
      <c r="G87" s="377">
        <v>35293</v>
      </c>
      <c r="H87" s="378">
        <f t="shared" si="44"/>
        <v>561</v>
      </c>
      <c r="I87" s="269">
        <v>68.429000000000002</v>
      </c>
      <c r="J87" s="812">
        <v>21.741</v>
      </c>
      <c r="K87" s="1071">
        <v>13270</v>
      </c>
      <c r="L87" s="455">
        <f t="shared" si="41"/>
        <v>849.00000000000728</v>
      </c>
      <c r="M87" s="308"/>
      <c r="N87" s="288">
        <v>54.835999999999999</v>
      </c>
      <c r="O87" s="652">
        <f t="shared" si="45"/>
        <v>0.83599999999999852</v>
      </c>
      <c r="P87" s="377">
        <v>23685</v>
      </c>
      <c r="Q87" s="378">
        <f t="shared" si="46"/>
        <v>235</v>
      </c>
      <c r="R87" s="269">
        <v>32.177</v>
      </c>
      <c r="S87" s="455">
        <f t="shared" si="47"/>
        <v>0</v>
      </c>
      <c r="V87" s="218">
        <f t="shared" si="48"/>
        <v>11.673999999999978</v>
      </c>
      <c r="W87" s="218">
        <f t="shared" si="42"/>
        <v>17.966999999999956</v>
      </c>
      <c r="X87" s="433">
        <f t="shared" si="43"/>
        <v>-6.2929999999999779</v>
      </c>
    </row>
    <row r="88" spans="1:24" ht="15" customHeight="1" x14ac:dyDescent="0.2">
      <c r="A88" s="303">
        <v>42311</v>
      </c>
      <c r="B88" s="264" t="s">
        <v>97</v>
      </c>
      <c r="C88" s="265">
        <v>810.45899999999995</v>
      </c>
      <c r="D88" s="265">
        <v>593.70799999999997</v>
      </c>
      <c r="E88" s="265">
        <v>123.14700000000001</v>
      </c>
      <c r="F88" s="400">
        <f t="shared" si="40"/>
        <v>18.239000000000019</v>
      </c>
      <c r="G88" s="377">
        <v>36284</v>
      </c>
      <c r="H88" s="378">
        <f t="shared" si="44"/>
        <v>991</v>
      </c>
      <c r="I88" s="269">
        <v>69.680999999999997</v>
      </c>
      <c r="J88" s="812">
        <v>22.704000000000001</v>
      </c>
      <c r="K88" s="1071">
        <v>14772</v>
      </c>
      <c r="L88" s="455">
        <f t="shared" si="41"/>
        <v>3716.9999999999964</v>
      </c>
      <c r="M88" s="308"/>
      <c r="N88" s="288">
        <v>55.978000000000002</v>
      </c>
      <c r="O88" s="652">
        <f t="shared" si="45"/>
        <v>1.142000000000003</v>
      </c>
      <c r="P88" s="377">
        <v>24140</v>
      </c>
      <c r="Q88" s="378">
        <f t="shared" si="46"/>
        <v>455</v>
      </c>
      <c r="R88" s="269">
        <v>32.189</v>
      </c>
      <c r="S88" s="455">
        <f t="shared" si="47"/>
        <v>12.000000000000455</v>
      </c>
      <c r="V88" s="218">
        <f t="shared" si="48"/>
        <v>27</v>
      </c>
      <c r="W88" s="218">
        <f t="shared" si="42"/>
        <v>19.381000000000022</v>
      </c>
      <c r="X88" s="433">
        <f t="shared" si="43"/>
        <v>7.6189999999999785</v>
      </c>
    </row>
    <row r="89" spans="1:24" ht="15" customHeight="1" x14ac:dyDescent="0.2">
      <c r="A89" s="303">
        <v>42340</v>
      </c>
      <c r="B89" s="264" t="s">
        <v>98</v>
      </c>
      <c r="C89" s="265">
        <v>830.21799999999996</v>
      </c>
      <c r="D89" s="265">
        <v>602.45000000000005</v>
      </c>
      <c r="E89" s="265">
        <v>131.65</v>
      </c>
      <c r="F89" s="400">
        <f t="shared" si="40"/>
        <v>17.245000000000076</v>
      </c>
      <c r="G89" s="377">
        <v>37249</v>
      </c>
      <c r="H89" s="378">
        <f t="shared" si="44"/>
        <v>965</v>
      </c>
      <c r="I89" s="269">
        <v>71.186000000000007</v>
      </c>
      <c r="J89" s="812">
        <v>23.768000000000001</v>
      </c>
      <c r="K89" s="1071">
        <v>16515</v>
      </c>
      <c r="L89" s="455">
        <f t="shared" si="41"/>
        <v>4312.0000000000109</v>
      </c>
      <c r="M89" s="308"/>
      <c r="N89" s="288">
        <v>57.356000000000002</v>
      </c>
      <c r="O89" s="652">
        <f t="shared" si="45"/>
        <v>1.3780000000000001</v>
      </c>
      <c r="P89" s="377">
        <v>24442</v>
      </c>
      <c r="Q89" s="378">
        <f t="shared" si="46"/>
        <v>302</v>
      </c>
      <c r="R89" s="269">
        <v>32.478999999999999</v>
      </c>
      <c r="S89" s="455">
        <f t="shared" si="47"/>
        <v>289.99999999999915</v>
      </c>
      <c r="V89" s="218">
        <f t="shared" si="48"/>
        <v>19.759000000000015</v>
      </c>
      <c r="W89" s="218">
        <f t="shared" si="42"/>
        <v>18.623000000000076</v>
      </c>
      <c r="X89" s="433">
        <f t="shared" si="43"/>
        <v>1.1359999999999388</v>
      </c>
    </row>
    <row r="90" spans="1:24" ht="15" customHeight="1" thickBot="1" x14ac:dyDescent="0.25">
      <c r="A90" s="303">
        <v>42367</v>
      </c>
      <c r="B90" s="271" t="s">
        <v>99</v>
      </c>
      <c r="C90" s="265">
        <v>845.96199999999999</v>
      </c>
      <c r="D90" s="265">
        <v>608.93399999999997</v>
      </c>
      <c r="E90" s="265">
        <v>138.471</v>
      </c>
      <c r="F90" s="400">
        <f t="shared" si="40"/>
        <v>13.304999999999922</v>
      </c>
      <c r="G90" s="377">
        <v>38014</v>
      </c>
      <c r="H90" s="378">
        <f t="shared" si="44"/>
        <v>765</v>
      </c>
      <c r="I90" s="269">
        <v>72.858999999999995</v>
      </c>
      <c r="J90" s="812">
        <v>24.573</v>
      </c>
      <c r="K90" s="1071">
        <v>18733</v>
      </c>
      <c r="L90" s="455">
        <f t="shared" si="41"/>
        <v>4695.9999999999854</v>
      </c>
      <c r="M90" s="308"/>
      <c r="N90" s="288">
        <v>58.84</v>
      </c>
      <c r="O90" s="652">
        <f t="shared" si="45"/>
        <v>1.4840000000000018</v>
      </c>
      <c r="P90" s="377">
        <v>24810</v>
      </c>
      <c r="Q90" s="378">
        <f t="shared" si="46"/>
        <v>368</v>
      </c>
      <c r="R90" s="269">
        <v>32.856000000000002</v>
      </c>
      <c r="S90" s="455">
        <f t="shared" si="47"/>
        <v>377.00000000000244</v>
      </c>
      <c r="V90" s="218">
        <f t="shared" si="48"/>
        <v>15.744000000000028</v>
      </c>
      <c r="W90" s="218">
        <f t="shared" si="42"/>
        <v>14.788999999999923</v>
      </c>
      <c r="X90" s="433">
        <f t="shared" si="43"/>
        <v>0.95500000000010488</v>
      </c>
    </row>
    <row r="91" spans="1:24" ht="15" customHeight="1" thickBot="1" x14ac:dyDescent="0.3">
      <c r="A91" s="304">
        <v>2015</v>
      </c>
      <c r="B91" s="274"/>
      <c r="C91" s="275"/>
      <c r="D91" s="275"/>
      <c r="E91" s="275"/>
      <c r="F91" s="448">
        <f>SUM(F79:F90)</f>
        <v>213.999</v>
      </c>
      <c r="G91" s="276"/>
      <c r="H91" s="449">
        <f>SUM(H79:H90)</f>
        <v>10127</v>
      </c>
      <c r="I91" s="277"/>
      <c r="J91" s="821"/>
      <c r="K91" s="821"/>
      <c r="L91" s="456">
        <f>SUM(L79:L90)</f>
        <v>31686</v>
      </c>
      <c r="M91" s="308"/>
      <c r="N91" s="290"/>
      <c r="O91" s="792">
        <f>SUM(O79:O90)</f>
        <v>13.538000000000004</v>
      </c>
      <c r="P91" s="276"/>
      <c r="Q91" s="449">
        <f>SUM(Q79:Q90)</f>
        <v>4144</v>
      </c>
      <c r="R91" s="277"/>
      <c r="S91" s="456">
        <f>SUM(S79:S90)</f>
        <v>2201.0000000000005</v>
      </c>
      <c r="V91" s="569">
        <f>SUM(V79:V90)</f>
        <v>241.76099999999997</v>
      </c>
      <c r="W91" s="570">
        <f>SUM(W79:W90)</f>
        <v>227.53700000000001</v>
      </c>
      <c r="X91" s="571">
        <f>SUM(X79:X90)</f>
        <v>14.22399999999999</v>
      </c>
    </row>
    <row r="92" spans="1:24" ht="15" customHeight="1" x14ac:dyDescent="0.2">
      <c r="A92" s="502">
        <v>42401</v>
      </c>
      <c r="B92" s="278" t="s">
        <v>88</v>
      </c>
      <c r="C92" s="279">
        <v>877.19799999999998</v>
      </c>
      <c r="D92" s="279">
        <v>624.47299999999996</v>
      </c>
      <c r="E92" s="279">
        <v>146.874</v>
      </c>
      <c r="F92" s="400">
        <f>(D92-D90)+(E92-E90)</f>
        <v>23.941999999999979</v>
      </c>
      <c r="G92" s="381">
        <v>38907</v>
      </c>
      <c r="H92" s="382">
        <f>G92-G90</f>
        <v>893</v>
      </c>
      <c r="I92" s="280">
        <v>75.691000000000003</v>
      </c>
      <c r="J92" s="815">
        <v>26.651</v>
      </c>
      <c r="K92" s="1072">
        <v>21688</v>
      </c>
      <c r="L92" s="455">
        <f>((I92-I90)+(J92-J90))*1000 +K92-K90</f>
        <v>7865.0000000000073</v>
      </c>
      <c r="M92" s="308"/>
      <c r="N92" s="287">
        <v>64.338999999999999</v>
      </c>
      <c r="O92" s="652">
        <f>N92-N90</f>
        <v>5.4989999999999952</v>
      </c>
      <c r="P92" s="381">
        <v>25203</v>
      </c>
      <c r="Q92" s="382">
        <f>P92-P90</f>
        <v>393</v>
      </c>
      <c r="R92" s="280">
        <v>33.726999999999997</v>
      </c>
      <c r="S92" s="454">
        <f>(R92-R90)*1000</f>
        <v>870.99999999999511</v>
      </c>
      <c r="V92" s="414">
        <f>C92-C90</f>
        <v>31.23599999999999</v>
      </c>
      <c r="W92" s="218">
        <f t="shared" ref="W92:W103" si="49">SUM(F92,O92)</f>
        <v>29.440999999999974</v>
      </c>
      <c r="X92" s="433">
        <f t="shared" ref="X92:X103" si="50">V92-W92</f>
        <v>1.7950000000000159</v>
      </c>
    </row>
    <row r="93" spans="1:24" ht="15" customHeight="1" x14ac:dyDescent="0.2">
      <c r="A93" s="502">
        <v>42430</v>
      </c>
      <c r="B93" s="264" t="s">
        <v>89</v>
      </c>
      <c r="C93" s="265">
        <v>900.54300000000001</v>
      </c>
      <c r="D93" s="265">
        <v>635.40099999999995</v>
      </c>
      <c r="E93" s="265">
        <v>157.33000000000001</v>
      </c>
      <c r="F93" s="400">
        <f t="shared" ref="F93:F103" si="51">(D93-D92)+(E93-E92)</f>
        <v>21.384000000000015</v>
      </c>
      <c r="G93" s="377">
        <v>40090</v>
      </c>
      <c r="H93" s="268">
        <f t="shared" ref="H93:H103" si="52">G93-G92</f>
        <v>1183</v>
      </c>
      <c r="I93" s="269">
        <v>77.986999999999995</v>
      </c>
      <c r="J93" s="812">
        <v>27.93</v>
      </c>
      <c r="K93" s="1071">
        <v>24324</v>
      </c>
      <c r="L93" s="455">
        <f t="shared" ref="L93:L103" si="53">((I93-I92)+(J93-J92))*1000 +K93-K92</f>
        <v>6210.9999999999927</v>
      </c>
      <c r="M93" s="308"/>
      <c r="N93" s="288">
        <v>65.191000000000003</v>
      </c>
      <c r="O93" s="652">
        <f t="shared" ref="O93:O103" si="54">N93-N92</f>
        <v>0.85200000000000387</v>
      </c>
      <c r="P93" s="377">
        <v>25605</v>
      </c>
      <c r="Q93" s="378">
        <f t="shared" ref="Q93:Q103" si="55">P93-P92</f>
        <v>402</v>
      </c>
      <c r="R93" s="269">
        <v>33.981000000000002</v>
      </c>
      <c r="S93" s="455">
        <f t="shared" ref="S93:S103" si="56">(R93-R92)*1000</f>
        <v>254.00000000000489</v>
      </c>
      <c r="V93" s="218">
        <f t="shared" ref="V93:V103" si="57">C93-C92</f>
        <v>23.345000000000027</v>
      </c>
      <c r="W93" s="218">
        <f t="shared" si="49"/>
        <v>22.236000000000018</v>
      </c>
      <c r="X93" s="433">
        <f t="shared" si="50"/>
        <v>1.1090000000000089</v>
      </c>
    </row>
    <row r="94" spans="1:24" ht="15" customHeight="1" x14ac:dyDescent="0.2">
      <c r="A94" s="502">
        <v>42464</v>
      </c>
      <c r="B94" s="264" t="s">
        <v>90</v>
      </c>
      <c r="C94" s="265">
        <v>915.87099999999998</v>
      </c>
      <c r="D94" s="265">
        <v>642.03</v>
      </c>
      <c r="E94" s="265">
        <v>164.04900000000001</v>
      </c>
      <c r="F94" s="400">
        <f t="shared" si="51"/>
        <v>13.348000000000013</v>
      </c>
      <c r="G94" s="377">
        <v>40813</v>
      </c>
      <c r="H94" s="268">
        <f t="shared" si="52"/>
        <v>723</v>
      </c>
      <c r="I94" s="269">
        <v>79.58</v>
      </c>
      <c r="J94" s="812">
        <v>28.763000000000002</v>
      </c>
      <c r="K94" s="1071">
        <v>25807</v>
      </c>
      <c r="L94" s="455">
        <f t="shared" si="53"/>
        <v>3909.0000000000073</v>
      </c>
      <c r="M94" s="308"/>
      <c r="N94" s="288">
        <v>66.272999999999996</v>
      </c>
      <c r="O94" s="652">
        <f t="shared" si="54"/>
        <v>1.0819999999999936</v>
      </c>
      <c r="P94" s="377">
        <v>25936</v>
      </c>
      <c r="Q94" s="378">
        <f t="shared" si="55"/>
        <v>331</v>
      </c>
      <c r="R94" s="269">
        <v>34.154000000000003</v>
      </c>
      <c r="S94" s="455">
        <f t="shared" si="56"/>
        <v>173.00000000000182</v>
      </c>
      <c r="V94" s="218">
        <f t="shared" si="57"/>
        <v>15.327999999999975</v>
      </c>
      <c r="W94" s="218">
        <f t="shared" si="49"/>
        <v>14.430000000000007</v>
      </c>
      <c r="X94" s="433">
        <f t="shared" si="50"/>
        <v>0.89799999999996771</v>
      </c>
    </row>
    <row r="95" spans="1:24" ht="15" customHeight="1" x14ac:dyDescent="0.2">
      <c r="A95" s="502">
        <v>42492</v>
      </c>
      <c r="B95" s="264" t="s">
        <v>91</v>
      </c>
      <c r="C95" s="265">
        <v>936.54100000000005</v>
      </c>
      <c r="D95" s="265">
        <v>650.83399999999995</v>
      </c>
      <c r="E95" s="265">
        <v>174.08199999999999</v>
      </c>
      <c r="F95" s="400">
        <f t="shared" si="51"/>
        <v>18.836999999999961</v>
      </c>
      <c r="G95" s="377">
        <v>41650</v>
      </c>
      <c r="H95" s="268">
        <f t="shared" si="52"/>
        <v>837</v>
      </c>
      <c r="I95" s="269">
        <v>79.814999999999998</v>
      </c>
      <c r="J95" s="812">
        <v>29.382000000000001</v>
      </c>
      <c r="K95" s="1071">
        <v>26619</v>
      </c>
      <c r="L95" s="455">
        <f t="shared" si="53"/>
        <v>1666</v>
      </c>
      <c r="M95" s="308"/>
      <c r="N95" s="288">
        <v>66.960999999999999</v>
      </c>
      <c r="O95" s="652">
        <f t="shared" si="54"/>
        <v>0.68800000000000239</v>
      </c>
      <c r="P95" s="377">
        <v>26282</v>
      </c>
      <c r="Q95" s="378">
        <f t="shared" si="55"/>
        <v>346</v>
      </c>
      <c r="R95" s="269">
        <v>34.186</v>
      </c>
      <c r="S95" s="455">
        <f t="shared" si="56"/>
        <v>31.999999999996476</v>
      </c>
      <c r="V95" s="218">
        <f t="shared" si="57"/>
        <v>20.670000000000073</v>
      </c>
      <c r="W95" s="218">
        <f t="shared" si="49"/>
        <v>19.524999999999963</v>
      </c>
      <c r="X95" s="433">
        <f t="shared" si="50"/>
        <v>1.1450000000001097</v>
      </c>
    </row>
    <row r="96" spans="1:24" ht="15" customHeight="1" x14ac:dyDescent="0.2">
      <c r="A96" s="502">
        <v>42522</v>
      </c>
      <c r="B96" s="264" t="s">
        <v>92</v>
      </c>
      <c r="C96" s="265">
        <v>950.12900000000002</v>
      </c>
      <c r="D96" s="575">
        <v>656.46299999999997</v>
      </c>
      <c r="E96" s="575">
        <v>180.66900000000001</v>
      </c>
      <c r="F96" s="400">
        <f t="shared" si="51"/>
        <v>12.216000000000037</v>
      </c>
      <c r="G96" s="377">
        <v>42229</v>
      </c>
      <c r="H96" s="268">
        <f t="shared" si="52"/>
        <v>579</v>
      </c>
      <c r="I96" s="269">
        <v>79.822999999999993</v>
      </c>
      <c r="J96" s="812">
        <v>29.442</v>
      </c>
      <c r="K96" s="1071">
        <v>26744</v>
      </c>
      <c r="L96" s="455">
        <f t="shared" si="53"/>
        <v>192.99999999999272</v>
      </c>
      <c r="M96" s="308"/>
      <c r="N96" s="434">
        <v>67.582999999999998</v>
      </c>
      <c r="O96" s="652">
        <f t="shared" si="54"/>
        <v>0.62199999999999989</v>
      </c>
      <c r="P96" s="377">
        <v>26588</v>
      </c>
      <c r="Q96" s="378">
        <f t="shared" si="55"/>
        <v>306</v>
      </c>
      <c r="R96" s="269">
        <v>34.188000000000002</v>
      </c>
      <c r="S96" s="455">
        <f t="shared" si="56"/>
        <v>2.0000000000024443</v>
      </c>
      <c r="V96" s="218">
        <f t="shared" si="57"/>
        <v>13.587999999999965</v>
      </c>
      <c r="W96" s="218">
        <f t="shared" si="49"/>
        <v>12.838000000000036</v>
      </c>
      <c r="X96" s="433">
        <f t="shared" si="50"/>
        <v>0.74999999999992895</v>
      </c>
    </row>
    <row r="97" spans="1:24" ht="15" customHeight="1" x14ac:dyDescent="0.2">
      <c r="A97" s="502">
        <v>42562</v>
      </c>
      <c r="B97" s="264" t="s">
        <v>93</v>
      </c>
      <c r="C97" s="265">
        <v>984.53300000000002</v>
      </c>
      <c r="D97" s="265">
        <v>670.54100000000005</v>
      </c>
      <c r="E97" s="265">
        <v>197.607</v>
      </c>
      <c r="F97" s="400">
        <f t="shared" si="51"/>
        <v>31.016000000000076</v>
      </c>
      <c r="G97" s="377">
        <v>43435</v>
      </c>
      <c r="H97" s="268">
        <f t="shared" si="52"/>
        <v>1206</v>
      </c>
      <c r="I97" s="269">
        <v>79.822999999999993</v>
      </c>
      <c r="J97" s="812">
        <v>29.442</v>
      </c>
      <c r="K97" s="1071">
        <v>26744</v>
      </c>
      <c r="L97" s="455">
        <f t="shared" si="53"/>
        <v>0</v>
      </c>
      <c r="M97" s="308"/>
      <c r="N97" s="288">
        <v>68.747</v>
      </c>
      <c r="O97" s="652">
        <f t="shared" si="54"/>
        <v>1.1640000000000015</v>
      </c>
      <c r="P97" s="377">
        <v>27112</v>
      </c>
      <c r="Q97" s="378">
        <f t="shared" si="55"/>
        <v>524</v>
      </c>
      <c r="R97" s="269">
        <v>34.188000000000002</v>
      </c>
      <c r="S97" s="455">
        <f t="shared" si="56"/>
        <v>0</v>
      </c>
      <c r="V97" s="218">
        <f t="shared" si="57"/>
        <v>34.403999999999996</v>
      </c>
      <c r="W97" s="218">
        <f t="shared" si="49"/>
        <v>32.180000000000078</v>
      </c>
      <c r="X97" s="433">
        <f t="shared" si="50"/>
        <v>2.2239999999999185</v>
      </c>
    </row>
    <row r="98" spans="1:24" ht="15" customHeight="1" x14ac:dyDescent="0.2">
      <c r="A98" s="502">
        <v>42580</v>
      </c>
      <c r="B98" s="264" t="s">
        <v>94</v>
      </c>
      <c r="C98" s="265">
        <v>996.774</v>
      </c>
      <c r="D98" s="265">
        <v>675.93600000000004</v>
      </c>
      <c r="E98" s="265">
        <v>203.33199999999999</v>
      </c>
      <c r="F98" s="400">
        <f t="shared" si="51"/>
        <v>11.119999999999976</v>
      </c>
      <c r="G98" s="377">
        <v>43809</v>
      </c>
      <c r="H98" s="268">
        <f t="shared" si="52"/>
        <v>374</v>
      </c>
      <c r="I98" s="269">
        <v>79.822999999999993</v>
      </c>
      <c r="J98" s="812">
        <v>29.442</v>
      </c>
      <c r="K98" s="1071">
        <v>26744</v>
      </c>
      <c r="L98" s="455">
        <f t="shared" si="53"/>
        <v>0</v>
      </c>
      <c r="M98" s="308"/>
      <c r="N98" s="288">
        <v>69.069000000000003</v>
      </c>
      <c r="O98" s="652">
        <f t="shared" si="54"/>
        <v>0.32200000000000273</v>
      </c>
      <c r="P98" s="377">
        <v>27257</v>
      </c>
      <c r="Q98" s="378">
        <f t="shared" si="55"/>
        <v>145</v>
      </c>
      <c r="R98" s="269">
        <v>34.188000000000002</v>
      </c>
      <c r="S98" s="455">
        <f t="shared" si="56"/>
        <v>0</v>
      </c>
      <c r="V98" s="218">
        <f t="shared" si="57"/>
        <v>12.240999999999985</v>
      </c>
      <c r="W98" s="218">
        <f t="shared" si="49"/>
        <v>11.441999999999979</v>
      </c>
      <c r="X98" s="433">
        <f t="shared" si="50"/>
        <v>0.79900000000000659</v>
      </c>
    </row>
    <row r="99" spans="1:24" ht="15" customHeight="1" x14ac:dyDescent="0.2">
      <c r="A99" s="502">
        <v>42584</v>
      </c>
      <c r="B99" s="264" t="s">
        <v>95</v>
      </c>
      <c r="C99" s="399">
        <v>1006.227</v>
      </c>
      <c r="D99" s="265">
        <v>679.89</v>
      </c>
      <c r="E99" s="265">
        <v>207.45400000000001</v>
      </c>
      <c r="F99" s="400">
        <f t="shared" si="51"/>
        <v>8.075999999999965</v>
      </c>
      <c r="G99" s="377">
        <v>44354</v>
      </c>
      <c r="H99" s="268">
        <f t="shared" si="52"/>
        <v>545</v>
      </c>
      <c r="I99" s="269">
        <v>79.822999999999993</v>
      </c>
      <c r="J99" s="812">
        <v>29.442</v>
      </c>
      <c r="K99" s="1071">
        <v>26744</v>
      </c>
      <c r="L99" s="455">
        <f t="shared" si="53"/>
        <v>0</v>
      </c>
      <c r="M99" s="308"/>
      <c r="N99" s="288">
        <v>69.772000000000006</v>
      </c>
      <c r="O99" s="652">
        <f t="shared" si="54"/>
        <v>0.70300000000000296</v>
      </c>
      <c r="P99" s="377">
        <v>27645</v>
      </c>
      <c r="Q99" s="378">
        <f t="shared" si="55"/>
        <v>388</v>
      </c>
      <c r="R99" s="269">
        <v>34.188000000000002</v>
      </c>
      <c r="S99" s="455">
        <f t="shared" si="56"/>
        <v>0</v>
      </c>
      <c r="V99" s="218">
        <f t="shared" si="57"/>
        <v>9.4529999999999745</v>
      </c>
      <c r="W99" s="218">
        <f t="shared" si="49"/>
        <v>8.7789999999999679</v>
      </c>
      <c r="X99" s="433">
        <f t="shared" si="50"/>
        <v>0.67400000000000659</v>
      </c>
    </row>
    <row r="100" spans="1:24" ht="15" customHeight="1" x14ac:dyDescent="0.2">
      <c r="A100" s="502">
        <v>42616</v>
      </c>
      <c r="B100" s="264" t="s">
        <v>96</v>
      </c>
      <c r="C100" s="399">
        <v>1025.789</v>
      </c>
      <c r="D100" s="265">
        <v>688.11099999999999</v>
      </c>
      <c r="E100" s="265">
        <v>216.928</v>
      </c>
      <c r="F100" s="400">
        <f t="shared" si="51"/>
        <v>17.694999999999993</v>
      </c>
      <c r="G100" s="377">
        <v>45015</v>
      </c>
      <c r="H100" s="268">
        <f t="shared" si="52"/>
        <v>661</v>
      </c>
      <c r="I100" s="269">
        <v>79.888999999999996</v>
      </c>
      <c r="J100" s="812">
        <v>29.515000000000001</v>
      </c>
      <c r="K100" s="1071">
        <v>26937</v>
      </c>
      <c r="L100" s="455">
        <f t="shared" si="53"/>
        <v>332.00000000000364</v>
      </c>
      <c r="M100" s="308"/>
      <c r="N100" s="288">
        <v>70.238</v>
      </c>
      <c r="O100" s="652">
        <f t="shared" si="54"/>
        <v>0.46599999999999397</v>
      </c>
      <c r="P100" s="377">
        <v>27934</v>
      </c>
      <c r="Q100" s="378">
        <f t="shared" si="55"/>
        <v>289</v>
      </c>
      <c r="R100" s="269">
        <v>34.192</v>
      </c>
      <c r="S100" s="455">
        <f t="shared" si="56"/>
        <v>3.9999999999977831</v>
      </c>
      <c r="V100" s="218">
        <f t="shared" si="57"/>
        <v>19.562000000000012</v>
      </c>
      <c r="W100" s="218">
        <f t="shared" si="49"/>
        <v>18.160999999999987</v>
      </c>
      <c r="X100" s="433">
        <f t="shared" si="50"/>
        <v>1.4010000000000247</v>
      </c>
    </row>
    <row r="101" spans="1:24" ht="15" customHeight="1" x14ac:dyDescent="0.2">
      <c r="A101" s="502">
        <v>42677</v>
      </c>
      <c r="B101" s="264" t="s">
        <v>97</v>
      </c>
      <c r="C101" s="399">
        <v>1047.9449999999999</v>
      </c>
      <c r="D101" s="265"/>
      <c r="E101" s="265"/>
      <c r="F101" s="400"/>
      <c r="G101" s="377">
        <v>46010</v>
      </c>
      <c r="H101" s="268">
        <f t="shared" si="52"/>
        <v>995</v>
      </c>
      <c r="I101" s="269">
        <v>81.534000000000006</v>
      </c>
      <c r="J101" s="812">
        <v>30.169</v>
      </c>
      <c r="K101" s="1071">
        <v>28420</v>
      </c>
      <c r="L101" s="455">
        <f t="shared" si="53"/>
        <v>3782.0000000000109</v>
      </c>
      <c r="M101" s="308"/>
      <c r="N101" s="288">
        <v>71.001000000000005</v>
      </c>
      <c r="O101" s="652">
        <f t="shared" si="54"/>
        <v>0.76300000000000523</v>
      </c>
      <c r="P101" s="377">
        <v>28289</v>
      </c>
      <c r="Q101" s="378">
        <f t="shared" si="55"/>
        <v>355</v>
      </c>
      <c r="R101" s="269">
        <v>34.343000000000004</v>
      </c>
      <c r="S101" s="455">
        <f t="shared" si="56"/>
        <v>151.00000000000335</v>
      </c>
      <c r="V101" s="218"/>
      <c r="W101" s="218"/>
      <c r="X101" s="433">
        <f t="shared" si="50"/>
        <v>0</v>
      </c>
    </row>
    <row r="102" spans="1:24" ht="15" customHeight="1" x14ac:dyDescent="0.2">
      <c r="A102" s="502">
        <v>42709</v>
      </c>
      <c r="B102" s="264" t="s">
        <v>98</v>
      </c>
      <c r="C102" s="399">
        <v>1069.3820000000001</v>
      </c>
      <c r="D102" s="265">
        <v>708.28800000000001</v>
      </c>
      <c r="E102" s="265">
        <v>235.684</v>
      </c>
      <c r="F102" s="400">
        <f>(D102-D100)+(E102-E100)</f>
        <v>38.933000000000021</v>
      </c>
      <c r="G102" s="377">
        <v>47035</v>
      </c>
      <c r="H102" s="268">
        <f t="shared" si="52"/>
        <v>1025</v>
      </c>
      <c r="I102" s="269">
        <v>83.91</v>
      </c>
      <c r="J102" s="812">
        <v>31.431999999999999</v>
      </c>
      <c r="K102" s="1071">
        <v>31432</v>
      </c>
      <c r="L102" s="455">
        <f t="shared" si="53"/>
        <v>6650.9999999999854</v>
      </c>
      <c r="M102" s="308"/>
      <c r="N102" s="288">
        <v>71.77</v>
      </c>
      <c r="O102" s="652">
        <f t="shared" si="54"/>
        <v>0.76899999999999125</v>
      </c>
      <c r="P102" s="377">
        <v>28714</v>
      </c>
      <c r="Q102" s="378">
        <f t="shared" si="55"/>
        <v>425</v>
      </c>
      <c r="R102" s="269">
        <v>34.551000000000002</v>
      </c>
      <c r="S102" s="455">
        <f t="shared" si="56"/>
        <v>207.99999999999841</v>
      </c>
      <c r="V102" s="218">
        <f>C102-C100</f>
        <v>43.593000000000075</v>
      </c>
      <c r="W102" s="218">
        <f t="shared" si="49"/>
        <v>39.702000000000012</v>
      </c>
      <c r="X102" s="433">
        <f t="shared" si="50"/>
        <v>3.8910000000000622</v>
      </c>
    </row>
    <row r="103" spans="1:24" ht="15" customHeight="1" thickBot="1" x14ac:dyDescent="0.25">
      <c r="A103" s="583">
        <v>42733</v>
      </c>
      <c r="B103" s="271" t="s">
        <v>99</v>
      </c>
      <c r="C103" s="399">
        <v>1084.944</v>
      </c>
      <c r="D103" s="265">
        <v>715.15899999999999</v>
      </c>
      <c r="E103" s="265">
        <v>243.33600000000001</v>
      </c>
      <c r="F103" s="400">
        <f t="shared" si="51"/>
        <v>14.522999999999996</v>
      </c>
      <c r="G103" s="377">
        <v>47825</v>
      </c>
      <c r="H103" s="268">
        <f t="shared" si="52"/>
        <v>790</v>
      </c>
      <c r="I103" s="269">
        <v>86.039000000000001</v>
      </c>
      <c r="J103" s="812">
        <v>32.429000000000002</v>
      </c>
      <c r="K103" s="1071">
        <v>33814</v>
      </c>
      <c r="L103" s="455">
        <f t="shared" si="53"/>
        <v>5508.0000000000073</v>
      </c>
      <c r="M103" s="308"/>
      <c r="N103" s="288">
        <v>72.174999999999997</v>
      </c>
      <c r="O103" s="652">
        <f t="shared" si="54"/>
        <v>0.40500000000000114</v>
      </c>
      <c r="P103" s="377">
        <v>28866</v>
      </c>
      <c r="Q103" s="378">
        <f t="shared" si="55"/>
        <v>152</v>
      </c>
      <c r="R103" s="269">
        <v>35.070999999999998</v>
      </c>
      <c r="S103" s="455">
        <f t="shared" si="56"/>
        <v>519.99999999999602</v>
      </c>
      <c r="V103" s="218">
        <f t="shared" si="57"/>
        <v>15.561999999999898</v>
      </c>
      <c r="W103" s="218">
        <f t="shared" si="49"/>
        <v>14.927999999999997</v>
      </c>
      <c r="X103" s="433">
        <f t="shared" si="50"/>
        <v>0.63399999999990087</v>
      </c>
    </row>
    <row r="104" spans="1:24" ht="15" customHeight="1" thickBot="1" x14ac:dyDescent="0.3">
      <c r="A104" s="304">
        <v>2016</v>
      </c>
      <c r="B104" s="274"/>
      <c r="C104" s="1189"/>
      <c r="D104" s="275"/>
      <c r="E104" s="275"/>
      <c r="F104" s="448">
        <f>SUM(F92:F103)</f>
        <v>211.09000000000003</v>
      </c>
      <c r="G104" s="276"/>
      <c r="H104" s="449">
        <f>SUM(H92:H103)</f>
        <v>9811</v>
      </c>
      <c r="I104" s="277"/>
      <c r="J104" s="821"/>
      <c r="K104" s="821"/>
      <c r="L104" s="456">
        <f>SUM(L92:L103)</f>
        <v>36117.000000000007</v>
      </c>
      <c r="M104" s="308"/>
      <c r="N104" s="290"/>
      <c r="O104" s="792">
        <f>SUM(O92:O103)</f>
        <v>13.334999999999994</v>
      </c>
      <c r="P104" s="276"/>
      <c r="Q104" s="449">
        <f>SUM(Q92:Q103)</f>
        <v>4056</v>
      </c>
      <c r="R104" s="277"/>
      <c r="S104" s="456">
        <f>SUM(S92:S103)</f>
        <v>2214.9999999999964</v>
      </c>
      <c r="V104" s="569">
        <f>SUM(V92:V103)</f>
        <v>238.98199999999997</v>
      </c>
      <c r="W104" s="570">
        <f>SUM(W92:W103)</f>
        <v>223.66200000000003</v>
      </c>
      <c r="X104" s="571">
        <f>SUM(X92:X103)</f>
        <v>15.319999999999951</v>
      </c>
    </row>
    <row r="105" spans="1:24" ht="15" customHeight="1" x14ac:dyDescent="0.2">
      <c r="A105" s="502">
        <v>42787</v>
      </c>
      <c r="B105" s="278" t="s">
        <v>88</v>
      </c>
      <c r="C105" s="397">
        <v>1100.269</v>
      </c>
      <c r="D105" s="279">
        <v>722.42</v>
      </c>
      <c r="E105" s="279">
        <v>249.68899999999999</v>
      </c>
      <c r="F105" s="400">
        <f>(D105-D103)+(E105-E103)</f>
        <v>13.613999999999947</v>
      </c>
      <c r="G105" s="381">
        <v>48655</v>
      </c>
      <c r="H105" s="382">
        <f>G105-G103</f>
        <v>830</v>
      </c>
      <c r="I105" s="280">
        <v>90.22</v>
      </c>
      <c r="J105" s="815">
        <v>34.222000000000001</v>
      </c>
      <c r="K105" s="1072">
        <v>37387</v>
      </c>
      <c r="L105" s="455">
        <f>((I105-I103)+(J105-J103))*1000 +K105-K103</f>
        <v>9547</v>
      </c>
      <c r="M105" s="308"/>
      <c r="N105" s="287">
        <v>72.873000000000005</v>
      </c>
      <c r="O105" s="652">
        <f>N105-N103</f>
        <v>0.6980000000000075</v>
      </c>
      <c r="P105" s="381">
        <v>29328</v>
      </c>
      <c r="Q105" s="382">
        <f>P105-P103</f>
        <v>462</v>
      </c>
      <c r="R105" s="280">
        <v>36.173999999999999</v>
      </c>
      <c r="S105" s="454">
        <f>(R105-R103)*1000</f>
        <v>1103.0000000000016</v>
      </c>
      <c r="V105" s="414">
        <f>C105-C103</f>
        <v>15.325000000000045</v>
      </c>
      <c r="W105" s="218">
        <f t="shared" ref="W105:W113" si="58">SUM(F105,O105)</f>
        <v>14.311999999999955</v>
      </c>
      <c r="X105" s="433">
        <f t="shared" ref="X105:X116" si="59">V105-W105</f>
        <v>1.0130000000000905</v>
      </c>
    </row>
    <row r="106" spans="1:24" ht="15" customHeight="1" x14ac:dyDescent="0.2">
      <c r="A106" s="502">
        <v>42795</v>
      </c>
      <c r="B106" s="264" t="s">
        <v>89</v>
      </c>
      <c r="C106" s="399">
        <v>1119.326</v>
      </c>
      <c r="D106" s="265">
        <v>731.25</v>
      </c>
      <c r="E106" s="265">
        <v>258.03199999999998</v>
      </c>
      <c r="F106" s="400">
        <f t="shared" ref="F106:F114" si="60">(D106-D105)+(E106-E105)</f>
        <v>17.17300000000003</v>
      </c>
      <c r="G106" s="377">
        <v>174</v>
      </c>
      <c r="H106" s="268">
        <v>920</v>
      </c>
      <c r="I106" s="269">
        <v>92.069000000000003</v>
      </c>
      <c r="J106" s="812">
        <v>35.441000000000003</v>
      </c>
      <c r="K106" s="1071">
        <v>39323</v>
      </c>
      <c r="L106" s="455">
        <f t="shared" ref="L106:L116" si="61">((I106-I105)+(J106-J105))*1000 +K106-K105</f>
        <v>5004.0000000000073</v>
      </c>
      <c r="M106" s="308"/>
      <c r="N106" s="288">
        <v>73.497</v>
      </c>
      <c r="O106" s="652">
        <f t="shared" ref="O106:O116" si="62">N106-N105</f>
        <v>0.62399999999999523</v>
      </c>
      <c r="P106" s="377">
        <v>33</v>
      </c>
      <c r="Q106" s="378">
        <v>311</v>
      </c>
      <c r="R106" s="269">
        <v>36.777000000000001</v>
      </c>
      <c r="S106" s="455">
        <f t="shared" ref="S106:S116" si="63">(R106-R105)*1000</f>
        <v>603.00000000000159</v>
      </c>
      <c r="V106" s="218">
        <f t="shared" ref="V106:V113" si="64">C106-C105</f>
        <v>19.057000000000016</v>
      </c>
      <c r="W106" s="218">
        <f t="shared" si="58"/>
        <v>17.797000000000025</v>
      </c>
      <c r="X106" s="433">
        <f t="shared" si="59"/>
        <v>1.2599999999999909</v>
      </c>
    </row>
    <row r="107" spans="1:24" ht="15" customHeight="1" x14ac:dyDescent="0.2">
      <c r="A107" s="502">
        <v>42828</v>
      </c>
      <c r="B107" s="264" t="s">
        <v>90</v>
      </c>
      <c r="C107" s="399">
        <v>1139.3489999999999</v>
      </c>
      <c r="D107" s="265">
        <v>740.125</v>
      </c>
      <c r="E107" s="265">
        <v>266.96600000000001</v>
      </c>
      <c r="F107" s="400">
        <f t="shared" si="60"/>
        <v>17.809000000000026</v>
      </c>
      <c r="G107" s="377">
        <v>1165</v>
      </c>
      <c r="H107" s="268">
        <f t="shared" ref="H107:H116" si="65">G107-G106</f>
        <v>991</v>
      </c>
      <c r="I107" s="269">
        <v>92.805999999999997</v>
      </c>
      <c r="J107" s="812">
        <v>36.18</v>
      </c>
      <c r="K107" s="1071">
        <v>40519</v>
      </c>
      <c r="L107" s="455">
        <f t="shared" si="61"/>
        <v>2671.9999999999927</v>
      </c>
      <c r="M107" s="308"/>
      <c r="N107" s="288">
        <v>74.320999999999998</v>
      </c>
      <c r="O107" s="652">
        <f t="shared" si="62"/>
        <v>0.82399999999999807</v>
      </c>
      <c r="P107" s="377">
        <v>385</v>
      </c>
      <c r="Q107" s="378">
        <f t="shared" ref="Q107:Q116" si="66">P107-P106</f>
        <v>352</v>
      </c>
      <c r="R107" s="269">
        <v>36.844000000000001</v>
      </c>
      <c r="S107" s="455">
        <f t="shared" si="63"/>
        <v>67.000000000000171</v>
      </c>
      <c r="V107" s="218">
        <f t="shared" si="64"/>
        <v>20.022999999999911</v>
      </c>
      <c r="W107" s="218">
        <f t="shared" si="58"/>
        <v>18.633000000000024</v>
      </c>
      <c r="X107" s="433">
        <f t="shared" si="59"/>
        <v>1.3899999999998869</v>
      </c>
    </row>
    <row r="108" spans="1:24" ht="15" customHeight="1" x14ac:dyDescent="0.2">
      <c r="A108" s="502">
        <v>42858</v>
      </c>
      <c r="B108" s="264" t="s">
        <v>91</v>
      </c>
      <c r="C108" s="399">
        <v>1154.2809999999999</v>
      </c>
      <c r="D108" s="265">
        <v>746.55899999999997</v>
      </c>
      <c r="E108" s="265">
        <v>273.15800000000002</v>
      </c>
      <c r="F108" s="400">
        <f t="shared" si="60"/>
        <v>12.625999999999976</v>
      </c>
      <c r="G108" s="377">
        <v>1889</v>
      </c>
      <c r="H108" s="268">
        <f t="shared" si="65"/>
        <v>724</v>
      </c>
      <c r="I108" s="269">
        <v>93.161000000000001</v>
      </c>
      <c r="J108" s="812">
        <v>36.64</v>
      </c>
      <c r="K108" s="1071">
        <v>41025</v>
      </c>
      <c r="L108" s="455">
        <f t="shared" si="61"/>
        <v>1321.0000000000073</v>
      </c>
      <c r="M108" s="308"/>
      <c r="N108" s="288">
        <v>75.459000000000003</v>
      </c>
      <c r="O108" s="652">
        <f t="shared" si="62"/>
        <v>1.1380000000000052</v>
      </c>
      <c r="P108" s="377">
        <v>784</v>
      </c>
      <c r="Q108" s="378">
        <f t="shared" si="66"/>
        <v>399</v>
      </c>
      <c r="R108" s="269">
        <v>36.978000000000002</v>
      </c>
      <c r="S108" s="455">
        <f t="shared" si="63"/>
        <v>134.00000000000034</v>
      </c>
      <c r="V108" s="218">
        <f t="shared" si="64"/>
        <v>14.932000000000016</v>
      </c>
      <c r="W108" s="218">
        <f t="shared" si="58"/>
        <v>13.763999999999982</v>
      </c>
      <c r="X108" s="433">
        <f t="shared" si="59"/>
        <v>1.1680000000000348</v>
      </c>
    </row>
    <row r="109" spans="1:24" ht="15" customHeight="1" x14ac:dyDescent="0.2">
      <c r="A109" s="502">
        <v>42888</v>
      </c>
      <c r="B109" s="264" t="s">
        <v>92</v>
      </c>
      <c r="C109" s="399">
        <v>1172.05</v>
      </c>
      <c r="D109" s="575">
        <v>754.32799999999997</v>
      </c>
      <c r="E109" s="575">
        <v>281.06799999999998</v>
      </c>
      <c r="F109" s="400">
        <f t="shared" si="60"/>
        <v>15.678999999999974</v>
      </c>
      <c r="G109" s="377">
        <v>2581</v>
      </c>
      <c r="H109" s="268">
        <f t="shared" si="65"/>
        <v>692</v>
      </c>
      <c r="I109" s="269">
        <v>93.251000000000005</v>
      </c>
      <c r="J109" s="812">
        <v>36.712000000000003</v>
      </c>
      <c r="K109" s="1071">
        <v>41307</v>
      </c>
      <c r="L109" s="455">
        <f t="shared" si="61"/>
        <v>444.00000000000728</v>
      </c>
      <c r="M109" s="308"/>
      <c r="N109" s="434">
        <v>76.506</v>
      </c>
      <c r="O109" s="652">
        <f t="shared" si="62"/>
        <v>1.046999999999997</v>
      </c>
      <c r="P109" s="377">
        <v>1086</v>
      </c>
      <c r="Q109" s="378">
        <f t="shared" si="66"/>
        <v>302</v>
      </c>
      <c r="R109" s="269">
        <v>36.978000000000002</v>
      </c>
      <c r="S109" s="455">
        <f t="shared" si="63"/>
        <v>0</v>
      </c>
      <c r="V109" s="218">
        <f t="shared" si="64"/>
        <v>17.769000000000005</v>
      </c>
      <c r="W109" s="218">
        <f t="shared" si="58"/>
        <v>16.725999999999971</v>
      </c>
      <c r="X109" s="433">
        <f t="shared" si="59"/>
        <v>1.0430000000000348</v>
      </c>
    </row>
    <row r="110" spans="1:24" ht="15" customHeight="1" x14ac:dyDescent="0.2">
      <c r="A110" s="502">
        <v>42919</v>
      </c>
      <c r="B110" s="264" t="s">
        <v>93</v>
      </c>
      <c r="C110" s="399">
        <v>1189.818</v>
      </c>
      <c r="D110" s="265">
        <v>762.09699999999998</v>
      </c>
      <c r="E110" s="265">
        <v>288.97800000000001</v>
      </c>
      <c r="F110" s="400">
        <f t="shared" si="60"/>
        <v>15.67900000000003</v>
      </c>
      <c r="G110" s="377">
        <v>3273</v>
      </c>
      <c r="H110" s="268">
        <f t="shared" si="65"/>
        <v>692</v>
      </c>
      <c r="I110" s="269">
        <v>93.251000000000005</v>
      </c>
      <c r="J110" s="812">
        <v>36.712000000000003</v>
      </c>
      <c r="K110" s="1071">
        <v>41307</v>
      </c>
      <c r="L110" s="455">
        <f t="shared" si="61"/>
        <v>0</v>
      </c>
      <c r="M110" s="308"/>
      <c r="N110" s="288">
        <v>77.552999999999997</v>
      </c>
      <c r="O110" s="652">
        <f t="shared" si="62"/>
        <v>1.046999999999997</v>
      </c>
      <c r="P110" s="377">
        <v>1456</v>
      </c>
      <c r="Q110" s="378">
        <f t="shared" si="66"/>
        <v>370</v>
      </c>
      <c r="R110" s="269">
        <v>36.978000000000002</v>
      </c>
      <c r="S110" s="455">
        <f t="shared" si="63"/>
        <v>0</v>
      </c>
      <c r="V110" s="218">
        <f t="shared" si="64"/>
        <v>17.768000000000029</v>
      </c>
      <c r="W110" s="218">
        <f t="shared" si="58"/>
        <v>16.726000000000028</v>
      </c>
      <c r="X110" s="433">
        <f t="shared" si="59"/>
        <v>1.0420000000000016</v>
      </c>
    </row>
    <row r="111" spans="1:24" ht="15" customHeight="1" x14ac:dyDescent="0.2">
      <c r="A111" s="502">
        <v>42949</v>
      </c>
      <c r="B111" s="264" t="s">
        <v>94</v>
      </c>
      <c r="C111" s="399">
        <v>1212.135</v>
      </c>
      <c r="D111" s="265">
        <v>772.14700000000005</v>
      </c>
      <c r="E111" s="265">
        <v>289.97800000000001</v>
      </c>
      <c r="F111" s="400">
        <f t="shared" si="60"/>
        <v>11.050000000000068</v>
      </c>
      <c r="G111" s="377">
        <v>4076</v>
      </c>
      <c r="H111" s="268">
        <f t="shared" si="65"/>
        <v>803</v>
      </c>
      <c r="I111" s="269">
        <v>93.251000000000005</v>
      </c>
      <c r="J111" s="812">
        <v>36.712000000000003</v>
      </c>
      <c r="K111" s="1071">
        <v>41307</v>
      </c>
      <c r="L111" s="455">
        <f t="shared" si="61"/>
        <v>0</v>
      </c>
      <c r="M111" s="308"/>
      <c r="N111" s="288">
        <v>78.016000000000005</v>
      </c>
      <c r="O111" s="652">
        <f t="shared" si="62"/>
        <v>0.46300000000000807</v>
      </c>
      <c r="P111" s="377">
        <v>1874</v>
      </c>
      <c r="Q111" s="378">
        <f t="shared" si="66"/>
        <v>418</v>
      </c>
      <c r="R111" s="269">
        <v>36.978000000000002</v>
      </c>
      <c r="S111" s="455">
        <f t="shared" si="63"/>
        <v>0</v>
      </c>
      <c r="V111" s="218">
        <f t="shared" si="64"/>
        <v>22.317000000000007</v>
      </c>
      <c r="W111" s="218">
        <f t="shared" si="58"/>
        <v>11.513000000000076</v>
      </c>
      <c r="X111" s="433">
        <f t="shared" si="59"/>
        <v>10.803999999999931</v>
      </c>
    </row>
    <row r="112" spans="1:24" ht="15" customHeight="1" x14ac:dyDescent="0.2">
      <c r="A112" s="502">
        <v>42989</v>
      </c>
      <c r="B112" s="264" t="s">
        <v>95</v>
      </c>
      <c r="C112" s="399">
        <v>1223.818</v>
      </c>
      <c r="D112" s="265">
        <v>778.03099999999995</v>
      </c>
      <c r="E112" s="265">
        <v>304.50900000000001</v>
      </c>
      <c r="F112" s="400">
        <f t="shared" si="60"/>
        <v>20.414999999999907</v>
      </c>
      <c r="G112" s="377">
        <v>4759</v>
      </c>
      <c r="H112" s="268">
        <f t="shared" si="65"/>
        <v>683</v>
      </c>
      <c r="I112" s="269">
        <v>93.251000000000005</v>
      </c>
      <c r="J112" s="812">
        <v>36.712000000000003</v>
      </c>
      <c r="K112" s="1071">
        <v>41307</v>
      </c>
      <c r="L112" s="455">
        <f t="shared" si="61"/>
        <v>0</v>
      </c>
      <c r="M112" s="308"/>
      <c r="N112" s="288">
        <v>78.298000000000002</v>
      </c>
      <c r="O112" s="652">
        <f t="shared" si="62"/>
        <v>0.28199999999999648</v>
      </c>
      <c r="P112" s="377">
        <v>2373</v>
      </c>
      <c r="Q112" s="378">
        <f t="shared" si="66"/>
        <v>499</v>
      </c>
      <c r="R112" s="269">
        <v>36.978000000000002</v>
      </c>
      <c r="S112" s="455">
        <f t="shared" si="63"/>
        <v>0</v>
      </c>
      <c r="V112" s="218">
        <f t="shared" si="64"/>
        <v>11.682999999999993</v>
      </c>
      <c r="W112" s="218">
        <f t="shared" si="58"/>
        <v>20.696999999999903</v>
      </c>
      <c r="X112" s="433">
        <f t="shared" si="59"/>
        <v>-9.0139999999999105</v>
      </c>
    </row>
    <row r="113" spans="1:24" ht="15" customHeight="1" x14ac:dyDescent="0.2">
      <c r="A113" s="502">
        <v>43010</v>
      </c>
      <c r="B113" s="264" t="s">
        <v>96</v>
      </c>
      <c r="C113" s="399">
        <v>1239.395</v>
      </c>
      <c r="D113" s="265">
        <v>789.13599999999997</v>
      </c>
      <c r="E113" s="265">
        <v>311.358</v>
      </c>
      <c r="F113" s="400">
        <f t="shared" si="60"/>
        <v>17.954000000000008</v>
      </c>
      <c r="G113" s="377">
        <v>5187</v>
      </c>
      <c r="H113" s="268">
        <f t="shared" si="65"/>
        <v>428</v>
      </c>
      <c r="I113" s="269">
        <v>93.53</v>
      </c>
      <c r="J113" s="812">
        <v>36.780999999999999</v>
      </c>
      <c r="K113" s="1071">
        <v>41509</v>
      </c>
      <c r="L113" s="455">
        <f t="shared" si="61"/>
        <v>549.99999999999272</v>
      </c>
      <c r="M113" s="308"/>
      <c r="N113" s="288">
        <v>78.888000000000005</v>
      </c>
      <c r="O113" s="652">
        <f t="shared" si="62"/>
        <v>0.59000000000000341</v>
      </c>
      <c r="P113" s="377">
        <v>2588</v>
      </c>
      <c r="Q113" s="378">
        <f t="shared" si="66"/>
        <v>215</v>
      </c>
      <c r="R113" s="269">
        <v>36.978000000000002</v>
      </c>
      <c r="S113" s="455">
        <f t="shared" si="63"/>
        <v>0</v>
      </c>
      <c r="V113" s="218">
        <f t="shared" si="64"/>
        <v>15.576999999999998</v>
      </c>
      <c r="W113" s="218">
        <f t="shared" si="58"/>
        <v>18.544000000000011</v>
      </c>
      <c r="X113" s="433">
        <f t="shared" si="59"/>
        <v>-2.967000000000013</v>
      </c>
    </row>
    <row r="114" spans="1:24" ht="15" customHeight="1" x14ac:dyDescent="0.2">
      <c r="A114" s="502">
        <v>43042</v>
      </c>
      <c r="B114" s="264" t="s">
        <v>97</v>
      </c>
      <c r="C114" s="399">
        <v>1261.635</v>
      </c>
      <c r="D114" s="265">
        <v>794.56</v>
      </c>
      <c r="E114" s="265">
        <v>319.85199999999998</v>
      </c>
      <c r="F114" s="400">
        <f t="shared" si="60"/>
        <v>13.91799999999995</v>
      </c>
      <c r="G114" s="377">
        <v>6110</v>
      </c>
      <c r="H114" s="268">
        <f t="shared" si="65"/>
        <v>923</v>
      </c>
      <c r="I114" s="269">
        <v>93.831999999999994</v>
      </c>
      <c r="J114" s="812">
        <v>37.408000000000001</v>
      </c>
      <c r="K114" s="1071">
        <v>42014</v>
      </c>
      <c r="L114" s="455">
        <f t="shared" si="61"/>
        <v>1433.9999999999927</v>
      </c>
      <c r="M114" s="308"/>
      <c r="N114" s="288">
        <v>80.165999999999997</v>
      </c>
      <c r="O114" s="652">
        <f t="shared" si="62"/>
        <v>1.2779999999999916</v>
      </c>
      <c r="P114" s="377">
        <v>3072</v>
      </c>
      <c r="Q114" s="378">
        <f t="shared" si="66"/>
        <v>484</v>
      </c>
      <c r="R114" s="269">
        <v>37.481000000000002</v>
      </c>
      <c r="S114" s="455">
        <f t="shared" si="63"/>
        <v>503.00000000000011</v>
      </c>
      <c r="V114" s="218">
        <f t="shared" ref="V114" si="67">C114-C113</f>
        <v>22.240000000000009</v>
      </c>
      <c r="W114" s="218">
        <f t="shared" ref="W114" si="68">SUM(F114,O114)</f>
        <v>15.195999999999941</v>
      </c>
      <c r="X114" s="433">
        <f t="shared" ref="X114" si="69">V114-W114</f>
        <v>7.044000000000068</v>
      </c>
    </row>
    <row r="115" spans="1:24" ht="15" customHeight="1" x14ac:dyDescent="0.2">
      <c r="A115" s="502">
        <v>43070</v>
      </c>
      <c r="B115" s="264" t="s">
        <v>98</v>
      </c>
      <c r="C115" s="399">
        <v>1286.136</v>
      </c>
      <c r="D115" s="265">
        <v>806.16399999999999</v>
      </c>
      <c r="E115" s="265">
        <v>330.00799999999998</v>
      </c>
      <c r="F115" s="400">
        <f>(D115-D114)+(E115-E114)</f>
        <v>21.760000000000048</v>
      </c>
      <c r="G115" s="377">
        <v>7308</v>
      </c>
      <c r="H115" s="268">
        <f t="shared" si="65"/>
        <v>1198</v>
      </c>
      <c r="I115" s="269">
        <v>95.331000000000003</v>
      </c>
      <c r="J115" s="812">
        <v>38.456000000000003</v>
      </c>
      <c r="K115" s="1071">
        <v>44032</v>
      </c>
      <c r="L115" s="455">
        <f t="shared" si="61"/>
        <v>4565.0000000000146</v>
      </c>
      <c r="M115" s="308"/>
      <c r="N115" s="288">
        <v>81.600999999999999</v>
      </c>
      <c r="O115" s="652">
        <f t="shared" si="62"/>
        <v>1.4350000000000023</v>
      </c>
      <c r="P115" s="377">
        <v>3576</v>
      </c>
      <c r="Q115" s="378">
        <f t="shared" si="66"/>
        <v>504</v>
      </c>
      <c r="R115" s="269">
        <v>38.286000000000001</v>
      </c>
      <c r="S115" s="455">
        <f t="shared" si="63"/>
        <v>804.99999999999977</v>
      </c>
      <c r="V115" s="218">
        <f>C115-C113</f>
        <v>46.740999999999985</v>
      </c>
      <c r="W115" s="218">
        <f t="shared" ref="W115:W116" si="70">SUM(F115,O115)</f>
        <v>23.19500000000005</v>
      </c>
      <c r="X115" s="433">
        <f t="shared" si="59"/>
        <v>23.545999999999935</v>
      </c>
    </row>
    <row r="116" spans="1:24" ht="15" customHeight="1" thickBot="1" x14ac:dyDescent="0.25">
      <c r="A116" s="583">
        <v>43107</v>
      </c>
      <c r="B116" s="271" t="s">
        <v>99</v>
      </c>
      <c r="C116" s="399">
        <v>1300.5129999999999</v>
      </c>
      <c r="D116" s="265">
        <v>812.14700000000005</v>
      </c>
      <c r="E116" s="265">
        <v>335.59199999999998</v>
      </c>
      <c r="F116" s="400">
        <f t="shared" ref="F116" si="71">(D116-D115)+(E116-E115)</f>
        <v>11.567000000000064</v>
      </c>
      <c r="G116" s="377">
        <v>8048</v>
      </c>
      <c r="H116" s="268">
        <f t="shared" si="65"/>
        <v>740</v>
      </c>
      <c r="I116" s="269">
        <v>97.215000000000003</v>
      </c>
      <c r="J116" s="812">
        <v>39.417000000000002</v>
      </c>
      <c r="K116" s="1071">
        <v>45798</v>
      </c>
      <c r="L116" s="455">
        <f t="shared" si="61"/>
        <v>4611</v>
      </c>
      <c r="M116" s="308"/>
      <c r="N116" s="288">
        <v>82.245999999999995</v>
      </c>
      <c r="O116" s="652">
        <f t="shared" si="62"/>
        <v>0.64499999999999602</v>
      </c>
      <c r="P116" s="377">
        <v>3857</v>
      </c>
      <c r="Q116" s="378">
        <f t="shared" si="66"/>
        <v>281</v>
      </c>
      <c r="R116" s="269">
        <v>39.192</v>
      </c>
      <c r="S116" s="455">
        <f t="shared" si="63"/>
        <v>905.99999999999886</v>
      </c>
      <c r="V116" s="218">
        <f t="shared" ref="V116" si="72">C116-C115</f>
        <v>14.376999999999953</v>
      </c>
      <c r="W116" s="218">
        <f t="shared" si="70"/>
        <v>12.21200000000006</v>
      </c>
      <c r="X116" s="433">
        <f t="shared" si="59"/>
        <v>2.1649999999998926</v>
      </c>
    </row>
    <row r="117" spans="1:24" ht="15" customHeight="1" thickBot="1" x14ac:dyDescent="0.3">
      <c r="A117" s="304">
        <v>2017</v>
      </c>
      <c r="B117" s="274"/>
      <c r="C117" s="275"/>
      <c r="D117" s="275"/>
      <c r="E117" s="275"/>
      <c r="F117" s="448">
        <f>SUM(F105:F116)</f>
        <v>189.24400000000003</v>
      </c>
      <c r="G117" s="276"/>
      <c r="H117" s="449">
        <f>SUM(H105:H116)</f>
        <v>9624</v>
      </c>
      <c r="I117" s="277"/>
      <c r="J117" s="821"/>
      <c r="K117" s="821"/>
      <c r="L117" s="456">
        <f>SUM(L105:L116)</f>
        <v>30148.000000000015</v>
      </c>
      <c r="M117" s="308"/>
      <c r="N117" s="290"/>
      <c r="O117" s="792">
        <f>SUM(O105:O116)</f>
        <v>10.070999999999998</v>
      </c>
      <c r="P117" s="276"/>
      <c r="Q117" s="449">
        <f>SUM(Q105:Q116)</f>
        <v>4597</v>
      </c>
      <c r="R117" s="277"/>
      <c r="S117" s="456">
        <f>SUM(S105:S116)</f>
        <v>4121.0000000000027</v>
      </c>
      <c r="V117" s="569">
        <f>SUM(V105:V116)</f>
        <v>237.80899999999997</v>
      </c>
      <c r="W117" s="570">
        <f>SUM(W105:W116)</f>
        <v>199.315</v>
      </c>
      <c r="X117" s="571">
        <f>SUM(X105:X116)</f>
        <v>38.493999999999943</v>
      </c>
    </row>
    <row r="118" spans="1:24" ht="15" customHeight="1" x14ac:dyDescent="0.2">
      <c r="A118" s="502">
        <v>43132</v>
      </c>
      <c r="B118" s="278" t="s">
        <v>88</v>
      </c>
      <c r="C118" s="397">
        <v>1321.3209999999999</v>
      </c>
      <c r="D118" s="279">
        <v>822.56600000000003</v>
      </c>
      <c r="E118" s="279">
        <v>343.363</v>
      </c>
      <c r="F118" s="400">
        <f>(D118-D116)+(E118-E116)</f>
        <v>18.189999999999998</v>
      </c>
      <c r="G118" s="381">
        <v>8986</v>
      </c>
      <c r="H118" s="382">
        <f>G118-G116</f>
        <v>938</v>
      </c>
      <c r="I118" s="280">
        <v>98.378</v>
      </c>
      <c r="J118" s="815">
        <v>40.506</v>
      </c>
      <c r="K118" s="1072">
        <v>47519</v>
      </c>
      <c r="L118" s="455">
        <f>((I118-I116)+(J118-J116))*1000 +K118-K116</f>
        <v>3972.9999999999927</v>
      </c>
      <c r="M118" s="308"/>
      <c r="N118" s="287">
        <v>83.209000000000003</v>
      </c>
      <c r="O118" s="652">
        <f>N118-N116</f>
        <v>0.96300000000000807</v>
      </c>
      <c r="P118" s="381">
        <v>4290</v>
      </c>
      <c r="Q118" s="382">
        <f>P118-P116</f>
        <v>433</v>
      </c>
      <c r="R118" s="280">
        <v>40.228999999999999</v>
      </c>
      <c r="S118" s="454">
        <f>(R118-R116)*1000</f>
        <v>1036.9999999999991</v>
      </c>
      <c r="V118" s="414">
        <f>C118-C116</f>
        <v>20.807999999999993</v>
      </c>
      <c r="W118" s="218">
        <f t="shared" ref="W118:W126" si="73">SUM(F118,O118)</f>
        <v>19.153000000000006</v>
      </c>
      <c r="X118" s="433">
        <f t="shared" ref="X118:X129" si="74">V118-W118</f>
        <v>1.6549999999999869</v>
      </c>
    </row>
    <row r="119" spans="1:24" ht="15" customHeight="1" x14ac:dyDescent="0.2">
      <c r="A119" s="502">
        <v>43160</v>
      </c>
      <c r="B119" s="264" t="s">
        <v>89</v>
      </c>
      <c r="C119" s="399">
        <v>1340.4390000000001</v>
      </c>
      <c r="D119" s="265">
        <v>831.76400000000001</v>
      </c>
      <c r="E119" s="265">
        <v>351.88299999999998</v>
      </c>
      <c r="F119" s="400">
        <f t="shared" ref="F119:F127" si="75">(D119-D118)+(E119-E118)</f>
        <v>17.717999999999961</v>
      </c>
      <c r="G119" s="377">
        <v>9943</v>
      </c>
      <c r="H119" s="268">
        <f t="shared" ref="H119:H129" si="76">G119-G118</f>
        <v>957</v>
      </c>
      <c r="I119" s="269">
        <v>100.236</v>
      </c>
      <c r="J119" s="812">
        <v>41.618000000000002</v>
      </c>
      <c r="K119" s="1071">
        <v>49719</v>
      </c>
      <c r="L119" s="455">
        <f t="shared" ref="L119:L129" si="77">((I119-I118)+(J119-J118))*1000 +K119-K118</f>
        <v>5170.0000000000073</v>
      </c>
      <c r="M119" s="308"/>
      <c r="N119" s="288">
        <v>83.960999999999999</v>
      </c>
      <c r="O119" s="652">
        <f t="shared" ref="O119:O129" si="78">N119-N118</f>
        <v>0.75199999999999534</v>
      </c>
      <c r="P119" s="377">
        <v>4644</v>
      </c>
      <c r="Q119" s="378">
        <f t="shared" ref="Q119:Q129" si="79">P119-P118</f>
        <v>354</v>
      </c>
      <c r="R119" s="269">
        <v>41.009</v>
      </c>
      <c r="S119" s="455">
        <f t="shared" ref="S119:S129" si="80">(R119-R118)*1000</f>
        <v>780.00000000000114</v>
      </c>
      <c r="V119" s="218">
        <f t="shared" ref="V119:V126" si="81">C119-C118</f>
        <v>19.118000000000166</v>
      </c>
      <c r="W119" s="218">
        <f t="shared" si="73"/>
        <v>18.469999999999956</v>
      </c>
      <c r="X119" s="433">
        <f t="shared" si="74"/>
        <v>0.6480000000002093</v>
      </c>
    </row>
    <row r="120" spans="1:24" ht="15" customHeight="1" x14ac:dyDescent="0.2">
      <c r="A120" s="502"/>
      <c r="B120" s="264" t="s">
        <v>90</v>
      </c>
      <c r="C120" s="399"/>
      <c r="D120" s="265"/>
      <c r="E120" s="265"/>
      <c r="F120" s="400">
        <f t="shared" si="75"/>
        <v>-1183.6469999999999</v>
      </c>
      <c r="G120" s="377"/>
      <c r="H120" s="268">
        <f t="shared" si="76"/>
        <v>-9943</v>
      </c>
      <c r="I120" s="269"/>
      <c r="J120" s="812"/>
      <c r="K120" s="1071"/>
      <c r="L120" s="455">
        <f t="shared" si="77"/>
        <v>-191573</v>
      </c>
      <c r="M120" s="308"/>
      <c r="N120" s="288"/>
      <c r="O120" s="652">
        <f t="shared" si="78"/>
        <v>-83.960999999999999</v>
      </c>
      <c r="P120" s="377"/>
      <c r="Q120" s="378">
        <f t="shared" si="79"/>
        <v>-4644</v>
      </c>
      <c r="R120" s="269"/>
      <c r="S120" s="455">
        <f t="shared" si="80"/>
        <v>-41009</v>
      </c>
      <c r="V120" s="218">
        <f t="shared" si="81"/>
        <v>-1340.4390000000001</v>
      </c>
      <c r="W120" s="218">
        <f t="shared" si="73"/>
        <v>-1267.6079999999999</v>
      </c>
      <c r="X120" s="433">
        <f t="shared" si="74"/>
        <v>-72.831000000000131</v>
      </c>
    </row>
    <row r="121" spans="1:24" ht="15" customHeight="1" x14ac:dyDescent="0.2">
      <c r="A121" s="502"/>
      <c r="B121" s="264" t="s">
        <v>91</v>
      </c>
      <c r="C121" s="399"/>
      <c r="D121" s="265"/>
      <c r="E121" s="265"/>
      <c r="F121" s="400">
        <f t="shared" si="75"/>
        <v>0</v>
      </c>
      <c r="G121" s="377"/>
      <c r="H121" s="268">
        <f t="shared" si="76"/>
        <v>0</v>
      </c>
      <c r="I121" s="269"/>
      <c r="J121" s="812"/>
      <c r="K121" s="1071"/>
      <c r="L121" s="455">
        <f t="shared" si="77"/>
        <v>0</v>
      </c>
      <c r="M121" s="308"/>
      <c r="N121" s="288"/>
      <c r="O121" s="652">
        <f t="shared" si="78"/>
        <v>0</v>
      </c>
      <c r="P121" s="377"/>
      <c r="Q121" s="378">
        <f t="shared" si="79"/>
        <v>0</v>
      </c>
      <c r="R121" s="269"/>
      <c r="S121" s="455">
        <f t="shared" si="80"/>
        <v>0</v>
      </c>
      <c r="V121" s="218">
        <f t="shared" si="81"/>
        <v>0</v>
      </c>
      <c r="W121" s="218">
        <f t="shared" si="73"/>
        <v>0</v>
      </c>
      <c r="X121" s="433">
        <f t="shared" si="74"/>
        <v>0</v>
      </c>
    </row>
    <row r="122" spans="1:24" ht="15" customHeight="1" x14ac:dyDescent="0.2">
      <c r="A122" s="502"/>
      <c r="B122" s="264" t="s">
        <v>92</v>
      </c>
      <c r="C122" s="399"/>
      <c r="D122" s="575"/>
      <c r="E122" s="575"/>
      <c r="F122" s="400">
        <f t="shared" si="75"/>
        <v>0</v>
      </c>
      <c r="G122" s="377"/>
      <c r="H122" s="268">
        <f t="shared" si="76"/>
        <v>0</v>
      </c>
      <c r="I122" s="269"/>
      <c r="J122" s="812"/>
      <c r="K122" s="1071"/>
      <c r="L122" s="455">
        <f t="shared" si="77"/>
        <v>0</v>
      </c>
      <c r="M122" s="308"/>
      <c r="N122" s="434"/>
      <c r="O122" s="652">
        <f t="shared" si="78"/>
        <v>0</v>
      </c>
      <c r="P122" s="377"/>
      <c r="Q122" s="378">
        <f t="shared" si="79"/>
        <v>0</v>
      </c>
      <c r="R122" s="269"/>
      <c r="S122" s="455">
        <f t="shared" si="80"/>
        <v>0</v>
      </c>
      <c r="V122" s="218">
        <f t="shared" si="81"/>
        <v>0</v>
      </c>
      <c r="W122" s="218">
        <f t="shared" si="73"/>
        <v>0</v>
      </c>
      <c r="X122" s="433">
        <f t="shared" si="74"/>
        <v>0</v>
      </c>
    </row>
    <row r="123" spans="1:24" ht="15" customHeight="1" x14ac:dyDescent="0.2">
      <c r="A123" s="502"/>
      <c r="B123" s="264" t="s">
        <v>93</v>
      </c>
      <c r="C123" s="399"/>
      <c r="D123" s="265"/>
      <c r="E123" s="265"/>
      <c r="F123" s="400">
        <f t="shared" si="75"/>
        <v>0</v>
      </c>
      <c r="G123" s="377"/>
      <c r="H123" s="268">
        <f t="shared" si="76"/>
        <v>0</v>
      </c>
      <c r="I123" s="269"/>
      <c r="J123" s="812"/>
      <c r="K123" s="1071"/>
      <c r="L123" s="455">
        <f t="shared" si="77"/>
        <v>0</v>
      </c>
      <c r="M123" s="308"/>
      <c r="N123" s="288"/>
      <c r="O123" s="652">
        <f t="shared" si="78"/>
        <v>0</v>
      </c>
      <c r="P123" s="377"/>
      <c r="Q123" s="378">
        <f t="shared" si="79"/>
        <v>0</v>
      </c>
      <c r="R123" s="269"/>
      <c r="S123" s="455">
        <f t="shared" si="80"/>
        <v>0</v>
      </c>
      <c r="V123" s="218">
        <f t="shared" si="81"/>
        <v>0</v>
      </c>
      <c r="W123" s="218">
        <f t="shared" si="73"/>
        <v>0</v>
      </c>
      <c r="X123" s="433">
        <f t="shared" si="74"/>
        <v>0</v>
      </c>
    </row>
    <row r="124" spans="1:24" ht="15" customHeight="1" x14ac:dyDescent="0.2">
      <c r="A124" s="502"/>
      <c r="B124" s="264" t="s">
        <v>94</v>
      </c>
      <c r="C124" s="399"/>
      <c r="D124" s="265"/>
      <c r="E124" s="265"/>
      <c r="F124" s="400">
        <f t="shared" si="75"/>
        <v>0</v>
      </c>
      <c r="G124" s="377"/>
      <c r="H124" s="268">
        <f t="shared" si="76"/>
        <v>0</v>
      </c>
      <c r="I124" s="269"/>
      <c r="J124" s="812"/>
      <c r="K124" s="1071"/>
      <c r="L124" s="455">
        <f t="shared" si="77"/>
        <v>0</v>
      </c>
      <c r="M124" s="308"/>
      <c r="N124" s="288"/>
      <c r="O124" s="652">
        <f t="shared" si="78"/>
        <v>0</v>
      </c>
      <c r="P124" s="377"/>
      <c r="Q124" s="378">
        <f t="shared" si="79"/>
        <v>0</v>
      </c>
      <c r="R124" s="269"/>
      <c r="S124" s="455">
        <f t="shared" si="80"/>
        <v>0</v>
      </c>
      <c r="V124" s="218">
        <f t="shared" si="81"/>
        <v>0</v>
      </c>
      <c r="W124" s="218">
        <f t="shared" si="73"/>
        <v>0</v>
      </c>
      <c r="X124" s="433">
        <f t="shared" si="74"/>
        <v>0</v>
      </c>
    </row>
    <row r="125" spans="1:24" ht="15" customHeight="1" x14ac:dyDescent="0.2">
      <c r="A125" s="502"/>
      <c r="B125" s="264" t="s">
        <v>95</v>
      </c>
      <c r="C125" s="399"/>
      <c r="D125" s="265"/>
      <c r="E125" s="265"/>
      <c r="F125" s="400">
        <f t="shared" si="75"/>
        <v>0</v>
      </c>
      <c r="G125" s="377"/>
      <c r="H125" s="268">
        <f t="shared" si="76"/>
        <v>0</v>
      </c>
      <c r="I125" s="269"/>
      <c r="J125" s="812"/>
      <c r="K125" s="1071"/>
      <c r="L125" s="455">
        <f t="shared" si="77"/>
        <v>0</v>
      </c>
      <c r="M125" s="308"/>
      <c r="N125" s="288"/>
      <c r="O125" s="652">
        <f t="shared" si="78"/>
        <v>0</v>
      </c>
      <c r="P125" s="377"/>
      <c r="Q125" s="378">
        <f t="shared" si="79"/>
        <v>0</v>
      </c>
      <c r="R125" s="269"/>
      <c r="S125" s="455">
        <f t="shared" si="80"/>
        <v>0</v>
      </c>
      <c r="V125" s="218">
        <f t="shared" si="81"/>
        <v>0</v>
      </c>
      <c r="W125" s="218">
        <f t="shared" si="73"/>
        <v>0</v>
      </c>
      <c r="X125" s="433">
        <f t="shared" si="74"/>
        <v>0</v>
      </c>
    </row>
    <row r="126" spans="1:24" ht="15" customHeight="1" x14ac:dyDescent="0.2">
      <c r="A126" s="502"/>
      <c r="B126" s="264" t="s">
        <v>96</v>
      </c>
      <c r="C126" s="399"/>
      <c r="D126" s="265"/>
      <c r="E126" s="265"/>
      <c r="F126" s="400">
        <f t="shared" si="75"/>
        <v>0</v>
      </c>
      <c r="G126" s="377"/>
      <c r="H126" s="268">
        <f t="shared" si="76"/>
        <v>0</v>
      </c>
      <c r="I126" s="269"/>
      <c r="J126" s="812"/>
      <c r="K126" s="1071"/>
      <c r="L126" s="455">
        <f t="shared" si="77"/>
        <v>0</v>
      </c>
      <c r="M126" s="308"/>
      <c r="N126" s="288"/>
      <c r="O126" s="652">
        <f t="shared" si="78"/>
        <v>0</v>
      </c>
      <c r="P126" s="377"/>
      <c r="Q126" s="378">
        <f t="shared" si="79"/>
        <v>0</v>
      </c>
      <c r="R126" s="269"/>
      <c r="S126" s="455">
        <f t="shared" si="80"/>
        <v>0</v>
      </c>
      <c r="V126" s="218">
        <f t="shared" si="81"/>
        <v>0</v>
      </c>
      <c r="W126" s="218">
        <f t="shared" si="73"/>
        <v>0</v>
      </c>
      <c r="X126" s="433">
        <f t="shared" si="74"/>
        <v>0</v>
      </c>
    </row>
    <row r="127" spans="1:24" ht="15" customHeight="1" x14ac:dyDescent="0.2">
      <c r="A127" s="502"/>
      <c r="B127" s="264" t="s">
        <v>97</v>
      </c>
      <c r="C127" s="399"/>
      <c r="D127" s="265"/>
      <c r="E127" s="265"/>
      <c r="F127" s="400">
        <f t="shared" si="75"/>
        <v>0</v>
      </c>
      <c r="G127" s="377"/>
      <c r="H127" s="268">
        <f t="shared" si="76"/>
        <v>0</v>
      </c>
      <c r="I127" s="269"/>
      <c r="J127" s="812"/>
      <c r="K127" s="1071"/>
      <c r="L127" s="455">
        <f t="shared" si="77"/>
        <v>0</v>
      </c>
      <c r="M127" s="308"/>
      <c r="N127" s="288"/>
      <c r="O127" s="652">
        <f t="shared" si="78"/>
        <v>0</v>
      </c>
      <c r="P127" s="377"/>
      <c r="Q127" s="378">
        <f t="shared" si="79"/>
        <v>0</v>
      </c>
      <c r="R127" s="269"/>
      <c r="S127" s="455">
        <f t="shared" si="80"/>
        <v>0</v>
      </c>
      <c r="V127" s="218"/>
      <c r="W127" s="218"/>
      <c r="X127" s="433">
        <f t="shared" si="74"/>
        <v>0</v>
      </c>
    </row>
    <row r="128" spans="1:24" ht="15" customHeight="1" x14ac:dyDescent="0.2">
      <c r="A128" s="502"/>
      <c r="B128" s="264" t="s">
        <v>98</v>
      </c>
      <c r="C128" s="399"/>
      <c r="D128" s="265"/>
      <c r="E128" s="265"/>
      <c r="F128" s="400">
        <f>(D128-D126)+(E128-E126)</f>
        <v>0</v>
      </c>
      <c r="G128" s="377"/>
      <c r="H128" s="268">
        <f t="shared" si="76"/>
        <v>0</v>
      </c>
      <c r="I128" s="269"/>
      <c r="J128" s="812"/>
      <c r="K128" s="1071"/>
      <c r="L128" s="455">
        <f t="shared" si="77"/>
        <v>0</v>
      </c>
      <c r="M128" s="308"/>
      <c r="N128" s="288"/>
      <c r="O128" s="652">
        <f t="shared" si="78"/>
        <v>0</v>
      </c>
      <c r="P128" s="377"/>
      <c r="Q128" s="378">
        <f t="shared" si="79"/>
        <v>0</v>
      </c>
      <c r="R128" s="269"/>
      <c r="S128" s="455">
        <f t="shared" si="80"/>
        <v>0</v>
      </c>
      <c r="V128" s="218">
        <f>C128-C126</f>
        <v>0</v>
      </c>
      <c r="W128" s="218">
        <f t="shared" ref="W128:W129" si="82">SUM(F128,O128)</f>
        <v>0</v>
      </c>
      <c r="X128" s="433">
        <f t="shared" si="74"/>
        <v>0</v>
      </c>
    </row>
    <row r="129" spans="1:24" ht="15" customHeight="1" thickBot="1" x14ac:dyDescent="0.25">
      <c r="A129" s="583"/>
      <c r="B129" s="271" t="s">
        <v>99</v>
      </c>
      <c r="C129" s="399"/>
      <c r="D129" s="265"/>
      <c r="E129" s="265"/>
      <c r="F129" s="400">
        <f t="shared" ref="F129" si="83">(D129-D128)+(E129-E128)</f>
        <v>0</v>
      </c>
      <c r="G129" s="377"/>
      <c r="H129" s="268">
        <f t="shared" si="76"/>
        <v>0</v>
      </c>
      <c r="I129" s="269"/>
      <c r="J129" s="812"/>
      <c r="K129" s="1071"/>
      <c r="L129" s="455">
        <f t="shared" si="77"/>
        <v>0</v>
      </c>
      <c r="M129" s="308"/>
      <c r="N129" s="288"/>
      <c r="O129" s="652">
        <f t="shared" si="78"/>
        <v>0</v>
      </c>
      <c r="P129" s="377"/>
      <c r="Q129" s="378">
        <f t="shared" si="79"/>
        <v>0</v>
      </c>
      <c r="R129" s="269"/>
      <c r="S129" s="455">
        <f t="shared" si="80"/>
        <v>0</v>
      </c>
      <c r="V129" s="218">
        <f t="shared" ref="V129" si="84">C129-C128</f>
        <v>0</v>
      </c>
      <c r="W129" s="218">
        <f t="shared" si="82"/>
        <v>0</v>
      </c>
      <c r="X129" s="433">
        <f t="shared" si="74"/>
        <v>0</v>
      </c>
    </row>
    <row r="130" spans="1:24" ht="15" customHeight="1" thickBot="1" x14ac:dyDescent="0.3">
      <c r="A130" s="304">
        <v>2018</v>
      </c>
      <c r="B130" s="274"/>
      <c r="C130" s="275"/>
      <c r="D130" s="275"/>
      <c r="E130" s="275"/>
      <c r="F130" s="448">
        <f>SUM(F118:F129)</f>
        <v>-1147.739</v>
      </c>
      <c r="G130" s="276"/>
      <c r="H130" s="449">
        <f>SUM(H118:H129)</f>
        <v>-8048</v>
      </c>
      <c r="I130" s="277"/>
      <c r="J130" s="821"/>
      <c r="K130" s="821"/>
      <c r="L130" s="456">
        <f>SUM(L118:L129)</f>
        <v>-182430</v>
      </c>
      <c r="M130" s="308"/>
      <c r="N130" s="290"/>
      <c r="O130" s="792">
        <f>SUM(O118:O129)</f>
        <v>-82.245999999999995</v>
      </c>
      <c r="P130" s="276"/>
      <c r="Q130" s="449">
        <f>SUM(Q118:Q129)</f>
        <v>-3857</v>
      </c>
      <c r="R130" s="277"/>
      <c r="S130" s="456">
        <f>SUM(S118:S129)</f>
        <v>-39192</v>
      </c>
      <c r="V130" s="569">
        <f>SUM(V118:V129)</f>
        <v>-1300.5129999999999</v>
      </c>
      <c r="W130" s="570">
        <f>SUM(W118:W129)</f>
        <v>-1229.9849999999999</v>
      </c>
      <c r="X130" s="571">
        <f>SUM(X118:X129)</f>
        <v>-70.527999999999935</v>
      </c>
    </row>
  </sheetData>
  <mergeCells count="1">
    <mergeCell ref="U40:U53"/>
  </mergeCells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L28" sqref="L28"/>
    </sheetView>
  </sheetViews>
  <sheetFormatPr baseColWidth="10" defaultRowHeight="12.75" x14ac:dyDescent="0.2"/>
  <cols>
    <col min="1" max="1" width="8.7109375" customWidth="1"/>
    <col min="2" max="2" width="9.28515625" customWidth="1"/>
    <col min="3" max="4" width="9.7109375" customWidth="1"/>
    <col min="5" max="5" width="12.5703125" customWidth="1"/>
  </cols>
  <sheetData>
    <row r="1" spans="1:13" s="711" customFormat="1" ht="21.75" customHeight="1" x14ac:dyDescent="0.25">
      <c r="A1" s="1319" t="s">
        <v>358</v>
      </c>
      <c r="B1" s="1319"/>
      <c r="C1" s="1319"/>
      <c r="D1" s="1319"/>
      <c r="E1" s="1319"/>
      <c r="F1" s="1319"/>
      <c r="G1" s="1319"/>
      <c r="H1" s="1319"/>
      <c r="I1" s="1319"/>
      <c r="J1" s="1319"/>
      <c r="K1" s="1319"/>
      <c r="L1" s="1319"/>
      <c r="M1" s="1319"/>
    </row>
    <row r="2" spans="1:13" ht="13.5" thickBot="1" x14ac:dyDescent="0.25"/>
    <row r="3" spans="1:13" ht="13.5" thickBot="1" x14ac:dyDescent="0.25">
      <c r="A3" s="1031" t="s">
        <v>150</v>
      </c>
      <c r="B3" s="1031" t="s">
        <v>160</v>
      </c>
      <c r="C3" s="1195" t="s">
        <v>58</v>
      </c>
      <c r="D3" s="1031" t="s">
        <v>479</v>
      </c>
      <c r="E3" s="1031" t="s">
        <v>622</v>
      </c>
      <c r="F3" s="1199" t="s">
        <v>531</v>
      </c>
    </row>
    <row r="4" spans="1:13" x14ac:dyDescent="0.2">
      <c r="A4" s="1029">
        <v>2006</v>
      </c>
      <c r="B4" s="1034">
        <v>955</v>
      </c>
      <c r="C4" s="1196">
        <v>1045</v>
      </c>
      <c r="D4" s="1035"/>
      <c r="E4" s="1201"/>
      <c r="F4" s="1202">
        <f>SUM(B4:E4)</f>
        <v>2000</v>
      </c>
    </row>
    <row r="5" spans="1:13" x14ac:dyDescent="0.2">
      <c r="A5" s="1030">
        <v>2007</v>
      </c>
      <c r="B5" s="1032">
        <v>953</v>
      </c>
      <c r="C5" s="1197">
        <v>1044</v>
      </c>
      <c r="D5" s="1033"/>
      <c r="E5" s="44"/>
      <c r="F5" s="1203">
        <f>SUM(B5:E5)</f>
        <v>1997</v>
      </c>
    </row>
    <row r="6" spans="1:13" x14ac:dyDescent="0.2">
      <c r="A6" s="1030">
        <v>2008</v>
      </c>
      <c r="B6" s="1032">
        <v>926</v>
      </c>
      <c r="C6" s="1197">
        <v>1011</v>
      </c>
      <c r="D6" s="1033"/>
      <c r="E6" s="44"/>
      <c r="F6" s="1203">
        <f t="shared" ref="F6:F14" si="0">SUM(B6:E6)</f>
        <v>1937</v>
      </c>
    </row>
    <row r="7" spans="1:13" x14ac:dyDescent="0.2">
      <c r="A7" s="1030">
        <v>2009</v>
      </c>
      <c r="B7" s="1032">
        <v>881</v>
      </c>
      <c r="C7" s="1197">
        <v>853</v>
      </c>
      <c r="D7" s="1033"/>
      <c r="E7" s="44"/>
      <c r="F7" s="1203">
        <f t="shared" si="0"/>
        <v>1734</v>
      </c>
    </row>
    <row r="8" spans="1:13" x14ac:dyDescent="0.2">
      <c r="A8" s="1030">
        <v>2010</v>
      </c>
      <c r="B8" s="1032">
        <v>827</v>
      </c>
      <c r="C8" s="1197">
        <v>882</v>
      </c>
      <c r="D8" s="1033"/>
      <c r="E8" s="44"/>
      <c r="F8" s="1203">
        <f t="shared" si="0"/>
        <v>1709</v>
      </c>
    </row>
    <row r="9" spans="1:13" x14ac:dyDescent="0.2">
      <c r="A9" s="1030">
        <v>2011</v>
      </c>
      <c r="B9" s="1032">
        <v>935</v>
      </c>
      <c r="C9" s="1197">
        <v>1010</v>
      </c>
      <c r="D9" s="1033"/>
      <c r="E9" s="44"/>
      <c r="F9" s="1203">
        <f t="shared" si="0"/>
        <v>1945</v>
      </c>
    </row>
    <row r="10" spans="1:13" x14ac:dyDescent="0.2">
      <c r="A10" s="1030">
        <v>2012</v>
      </c>
      <c r="B10" s="1032">
        <v>905</v>
      </c>
      <c r="C10" s="1197">
        <v>971</v>
      </c>
      <c r="D10" s="1033"/>
      <c r="E10" s="44"/>
      <c r="F10" s="1203">
        <f t="shared" si="0"/>
        <v>1876</v>
      </c>
    </row>
    <row r="11" spans="1:13" x14ac:dyDescent="0.2">
      <c r="A11" s="1030">
        <v>2013</v>
      </c>
      <c r="B11" s="1032">
        <v>809</v>
      </c>
      <c r="C11" s="1197">
        <v>857</v>
      </c>
      <c r="D11" s="1033">
        <v>484</v>
      </c>
      <c r="E11" s="44"/>
      <c r="F11" s="1203">
        <f t="shared" si="0"/>
        <v>2150</v>
      </c>
    </row>
    <row r="12" spans="1:13" x14ac:dyDescent="0.2">
      <c r="A12" s="1030">
        <v>2014</v>
      </c>
      <c r="B12" s="1032">
        <v>848</v>
      </c>
      <c r="C12" s="1197">
        <v>904</v>
      </c>
      <c r="D12" s="1033">
        <v>19257</v>
      </c>
      <c r="E12" s="44"/>
      <c r="F12" s="1203">
        <f t="shared" si="0"/>
        <v>21009</v>
      </c>
    </row>
    <row r="13" spans="1:13" x14ac:dyDescent="0.2">
      <c r="A13" s="1132">
        <v>2015</v>
      </c>
      <c r="B13" s="1133">
        <v>890</v>
      </c>
      <c r="C13" s="1198">
        <v>978</v>
      </c>
      <c r="D13" s="1033">
        <v>20328</v>
      </c>
      <c r="E13" s="44"/>
      <c r="F13" s="1203">
        <f t="shared" si="0"/>
        <v>22196</v>
      </c>
    </row>
    <row r="14" spans="1:13" x14ac:dyDescent="0.2">
      <c r="A14" s="1073">
        <v>2016</v>
      </c>
      <c r="B14" s="1133">
        <v>852</v>
      </c>
      <c r="C14" s="1198">
        <v>946</v>
      </c>
      <c r="D14" s="1033">
        <v>19703</v>
      </c>
      <c r="E14" s="1197">
        <v>6807</v>
      </c>
      <c r="F14" s="1203">
        <f t="shared" si="0"/>
        <v>28308</v>
      </c>
    </row>
    <row r="15" spans="1:13" x14ac:dyDescent="0.2">
      <c r="A15" s="1007">
        <v>2017</v>
      </c>
      <c r="B15" s="1032">
        <v>864</v>
      </c>
      <c r="C15" s="1033">
        <v>962</v>
      </c>
      <c r="D15" s="1033">
        <v>19668</v>
      </c>
      <c r="E15" s="1033">
        <v>30651</v>
      </c>
      <c r="F15" s="915">
        <f>SUM(B15:E15)</f>
        <v>52145</v>
      </c>
    </row>
    <row r="16" spans="1:13" x14ac:dyDescent="0.2">
      <c r="A16" s="1007">
        <v>2018</v>
      </c>
      <c r="B16" s="1032"/>
      <c r="C16" s="1033"/>
      <c r="D16" s="1033"/>
      <c r="E16" s="1033"/>
      <c r="F16" s="915"/>
    </row>
    <row r="17" spans="1:6" x14ac:dyDescent="0.2">
      <c r="A17" s="1007">
        <v>2019</v>
      </c>
      <c r="B17" s="1032"/>
      <c r="C17" s="1033"/>
      <c r="D17" s="1033"/>
      <c r="E17" s="1033"/>
      <c r="F17" s="915"/>
    </row>
  </sheetData>
  <mergeCells count="1">
    <mergeCell ref="A1:M1"/>
  </mergeCells>
  <pageMargins left="0.7" right="0.7" top="0.78740157499999996" bottom="0.78740157499999996" header="0.3" footer="0.3"/>
  <pageSetup paperSize="9" scale="8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9"/>
  <sheetViews>
    <sheetView zoomScaleNormal="100" workbookViewId="0">
      <selection activeCell="O27" sqref="O27"/>
    </sheetView>
  </sheetViews>
  <sheetFormatPr baseColWidth="10" defaultRowHeight="12.75" x14ac:dyDescent="0.2"/>
  <cols>
    <col min="1" max="1" width="15.42578125" customWidth="1"/>
    <col min="2" max="3" width="13" customWidth="1"/>
    <col min="4" max="4" width="13.5703125" customWidth="1"/>
    <col min="5" max="5" width="15.28515625" customWidth="1"/>
    <col min="6" max="6" width="13.5703125" customWidth="1"/>
    <col min="7" max="7" width="15.28515625" customWidth="1"/>
    <col min="8" max="8" width="6" customWidth="1"/>
    <col min="9" max="9" width="15.5703125" customWidth="1"/>
    <col min="10" max="10" width="16.140625" customWidth="1"/>
    <col min="16" max="16" width="2.85546875" customWidth="1"/>
  </cols>
  <sheetData>
    <row r="1" spans="1:15" s="717" customFormat="1" ht="27" customHeight="1" thickBot="1" x14ac:dyDescent="0.25">
      <c r="A1" s="716"/>
      <c r="B1" s="955" t="s">
        <v>449</v>
      </c>
      <c r="C1" s="955" t="s">
        <v>145</v>
      </c>
      <c r="D1" s="956" t="s">
        <v>449</v>
      </c>
      <c r="E1" s="956" t="s">
        <v>145</v>
      </c>
      <c r="F1" s="957" t="s">
        <v>449</v>
      </c>
      <c r="G1" s="957" t="s">
        <v>145</v>
      </c>
      <c r="H1" s="716"/>
      <c r="I1" s="1149" t="s">
        <v>449</v>
      </c>
      <c r="J1" s="1149" t="s">
        <v>145</v>
      </c>
      <c r="K1" s="716"/>
      <c r="L1" s="716"/>
      <c r="M1" s="716"/>
      <c r="N1" s="716"/>
      <c r="O1" s="716"/>
    </row>
    <row r="2" spans="1:15" ht="13.5" thickBot="1" x14ac:dyDescent="0.25">
      <c r="A2" s="948" t="s">
        <v>366</v>
      </c>
      <c r="B2" s="936" t="s">
        <v>443</v>
      </c>
      <c r="C2" s="937" t="s">
        <v>443</v>
      </c>
      <c r="D2" s="940" t="s">
        <v>445</v>
      </c>
      <c r="E2" s="940" t="s">
        <v>445</v>
      </c>
      <c r="F2" s="935" t="s">
        <v>446</v>
      </c>
      <c r="G2" s="935" t="s">
        <v>446</v>
      </c>
      <c r="I2" s="1150" t="s">
        <v>579</v>
      </c>
      <c r="J2" s="1150" t="s">
        <v>579</v>
      </c>
    </row>
    <row r="3" spans="1:15" x14ac:dyDescent="0.2">
      <c r="A3" s="949" t="s">
        <v>359</v>
      </c>
      <c r="B3" s="941">
        <v>29497</v>
      </c>
      <c r="C3" s="938">
        <f>B3*1.11</f>
        <v>32741.670000000002</v>
      </c>
      <c r="D3" s="944">
        <v>30569.15</v>
      </c>
      <c r="E3" s="944">
        <f>D3*1.05</f>
        <v>32097.607500000002</v>
      </c>
      <c r="F3" s="952">
        <v>35951</v>
      </c>
      <c r="G3" s="952">
        <v>35951</v>
      </c>
      <c r="I3" s="1151">
        <v>24378</v>
      </c>
      <c r="J3" s="1151">
        <f>I3*1.05</f>
        <v>25596.9</v>
      </c>
    </row>
    <row r="4" spans="1:15" s="712" customFormat="1" ht="12.75" customHeight="1" x14ac:dyDescent="0.2">
      <c r="A4" s="950" t="s">
        <v>113</v>
      </c>
      <c r="B4" s="883">
        <v>53942</v>
      </c>
      <c r="C4" s="938">
        <f t="shared" ref="C4:C16" si="0">B4*1.11</f>
        <v>59875.62</v>
      </c>
      <c r="D4" s="945">
        <v>61406</v>
      </c>
      <c r="E4" s="944">
        <f t="shared" ref="E4:E16" si="1">D4*1.05</f>
        <v>64476.3</v>
      </c>
      <c r="F4" s="953">
        <v>64066</v>
      </c>
      <c r="G4" s="953">
        <v>64066</v>
      </c>
      <c r="I4" s="1152">
        <v>50541</v>
      </c>
      <c r="J4" s="1151">
        <f t="shared" ref="J4:J8" si="2">I4*1.05</f>
        <v>53068.05</v>
      </c>
    </row>
    <row r="5" spans="1:15" x14ac:dyDescent="0.2">
      <c r="A5" s="950" t="s">
        <v>158</v>
      </c>
      <c r="B5" s="883">
        <v>11209</v>
      </c>
      <c r="C5" s="938">
        <f t="shared" si="0"/>
        <v>12441.990000000002</v>
      </c>
      <c r="D5" s="945">
        <v>12716</v>
      </c>
      <c r="E5" s="944">
        <f t="shared" si="1"/>
        <v>13351.800000000001</v>
      </c>
      <c r="F5" s="953">
        <v>19601</v>
      </c>
      <c r="G5" s="953">
        <v>19601</v>
      </c>
      <c r="I5" s="1152">
        <v>32636</v>
      </c>
      <c r="J5" s="1151">
        <f t="shared" si="2"/>
        <v>34267.800000000003</v>
      </c>
    </row>
    <row r="6" spans="1:15" x14ac:dyDescent="0.2">
      <c r="A6" s="950" t="s">
        <v>157</v>
      </c>
      <c r="B6" s="883">
        <v>3695</v>
      </c>
      <c r="C6" s="938">
        <f t="shared" si="0"/>
        <v>4101.4500000000007</v>
      </c>
      <c r="D6" s="945">
        <v>3709</v>
      </c>
      <c r="E6" s="944">
        <f t="shared" si="1"/>
        <v>3894.4500000000003</v>
      </c>
      <c r="F6" s="953">
        <v>7272</v>
      </c>
      <c r="G6" s="953">
        <v>7272</v>
      </c>
      <c r="I6" s="1152">
        <v>2267</v>
      </c>
      <c r="J6" s="1151">
        <f t="shared" si="2"/>
        <v>2380.35</v>
      </c>
    </row>
    <row r="7" spans="1:15" x14ac:dyDescent="0.2">
      <c r="A7" s="950" t="s">
        <v>485</v>
      </c>
      <c r="B7" s="883">
        <v>11370</v>
      </c>
      <c r="C7" s="938">
        <f t="shared" si="0"/>
        <v>12620.7</v>
      </c>
      <c r="D7" s="945">
        <v>15380</v>
      </c>
      <c r="E7" s="944">
        <f t="shared" si="1"/>
        <v>16149</v>
      </c>
      <c r="F7" s="953">
        <v>13190</v>
      </c>
      <c r="G7" s="953">
        <v>13190</v>
      </c>
      <c r="I7" s="1152"/>
      <c r="J7" s="1151"/>
    </row>
    <row r="8" spans="1:15" x14ac:dyDescent="0.2">
      <c r="A8" s="950" t="s">
        <v>486</v>
      </c>
      <c r="B8" s="883"/>
      <c r="C8" s="938"/>
      <c r="D8" s="945"/>
      <c r="E8" s="944"/>
      <c r="F8" s="953">
        <v>34393</v>
      </c>
      <c r="G8" s="953">
        <v>34393</v>
      </c>
      <c r="I8" s="1152">
        <v>72958</v>
      </c>
      <c r="J8" s="1151">
        <f t="shared" si="2"/>
        <v>76605.900000000009</v>
      </c>
    </row>
    <row r="9" spans="1:15" x14ac:dyDescent="0.2">
      <c r="A9" s="950" t="s">
        <v>360</v>
      </c>
      <c r="B9" s="883">
        <v>12619</v>
      </c>
      <c r="C9" s="938">
        <f t="shared" si="0"/>
        <v>14007.090000000002</v>
      </c>
      <c r="D9" s="945">
        <v>13186</v>
      </c>
      <c r="E9" s="944">
        <f t="shared" si="1"/>
        <v>13845.300000000001</v>
      </c>
      <c r="F9" s="953">
        <v>14227</v>
      </c>
      <c r="G9" s="953">
        <v>14227</v>
      </c>
      <c r="I9" s="1152">
        <v>12251</v>
      </c>
      <c r="J9" s="1151">
        <f t="shared" ref="J9:J16" si="3">I9*1.05</f>
        <v>12863.550000000001</v>
      </c>
    </row>
    <row r="10" spans="1:15" x14ac:dyDescent="0.2">
      <c r="A10" s="950" t="s">
        <v>361</v>
      </c>
      <c r="B10" s="883">
        <v>21063</v>
      </c>
      <c r="C10" s="938">
        <f t="shared" si="0"/>
        <v>23379.93</v>
      </c>
      <c r="D10" s="945">
        <v>17280</v>
      </c>
      <c r="E10" s="944">
        <f t="shared" si="1"/>
        <v>18144</v>
      </c>
      <c r="F10" s="953">
        <v>18279</v>
      </c>
      <c r="G10" s="953">
        <v>18279</v>
      </c>
      <c r="I10" s="1152">
        <v>17010</v>
      </c>
      <c r="J10" s="1151">
        <f t="shared" si="3"/>
        <v>17860.5</v>
      </c>
    </row>
    <row r="11" spans="1:15" x14ac:dyDescent="0.2">
      <c r="A11" s="950" t="s">
        <v>362</v>
      </c>
      <c r="B11" s="883">
        <v>12671</v>
      </c>
      <c r="C11" s="938">
        <f t="shared" si="0"/>
        <v>14064.810000000001</v>
      </c>
      <c r="D11" s="945">
        <v>15970</v>
      </c>
      <c r="E11" s="944">
        <f t="shared" si="1"/>
        <v>16768.5</v>
      </c>
      <c r="F11" s="953">
        <v>15908</v>
      </c>
      <c r="G11" s="953">
        <v>15908</v>
      </c>
      <c r="I11" s="1152">
        <v>15894</v>
      </c>
      <c r="J11" s="1151">
        <f t="shared" si="3"/>
        <v>16688.7</v>
      </c>
    </row>
    <row r="12" spans="1:15" x14ac:dyDescent="0.2">
      <c r="A12" s="950" t="s">
        <v>364</v>
      </c>
      <c r="B12" s="883">
        <v>29560</v>
      </c>
      <c r="C12" s="938">
        <f t="shared" si="0"/>
        <v>32811.600000000006</v>
      </c>
      <c r="D12" s="945">
        <v>34970</v>
      </c>
      <c r="E12" s="944">
        <f t="shared" si="1"/>
        <v>36718.5</v>
      </c>
      <c r="F12" s="953">
        <v>35455</v>
      </c>
      <c r="G12" s="953">
        <v>35455</v>
      </c>
      <c r="I12" s="1152">
        <v>29870</v>
      </c>
      <c r="J12" s="1151">
        <f t="shared" si="3"/>
        <v>31363.5</v>
      </c>
    </row>
    <row r="13" spans="1:15" x14ac:dyDescent="0.2">
      <c r="A13" s="950" t="s">
        <v>363</v>
      </c>
      <c r="B13" s="883">
        <v>70769</v>
      </c>
      <c r="C13" s="938">
        <f t="shared" si="0"/>
        <v>78553.590000000011</v>
      </c>
      <c r="D13" s="945">
        <v>87699</v>
      </c>
      <c r="E13" s="944">
        <f t="shared" si="1"/>
        <v>92083.95</v>
      </c>
      <c r="F13" s="953">
        <v>94878</v>
      </c>
      <c r="G13" s="953">
        <v>94878</v>
      </c>
      <c r="I13" s="1152">
        <v>85079</v>
      </c>
      <c r="J13" s="1151">
        <f t="shared" si="3"/>
        <v>89332.95</v>
      </c>
    </row>
    <row r="14" spans="1:15" x14ac:dyDescent="0.2">
      <c r="A14" s="950" t="s">
        <v>365</v>
      </c>
      <c r="B14" s="883">
        <v>303000</v>
      </c>
      <c r="C14" s="938">
        <f t="shared" si="0"/>
        <v>336330.00000000006</v>
      </c>
      <c r="D14" s="945">
        <v>310400</v>
      </c>
      <c r="E14" s="944">
        <f t="shared" si="1"/>
        <v>325920</v>
      </c>
      <c r="F14" s="1039">
        <v>310400</v>
      </c>
      <c r="G14" s="1039">
        <v>310400</v>
      </c>
      <c r="I14" s="1152">
        <v>310100</v>
      </c>
      <c r="J14" s="1151">
        <f t="shared" si="3"/>
        <v>325605</v>
      </c>
    </row>
    <row r="15" spans="1:15" x14ac:dyDescent="0.2">
      <c r="A15" s="950" t="s">
        <v>58</v>
      </c>
      <c r="B15" s="883">
        <v>69252</v>
      </c>
      <c r="C15" s="938">
        <f t="shared" si="0"/>
        <v>76869.72</v>
      </c>
      <c r="D15" s="945">
        <v>78459</v>
      </c>
      <c r="E15" s="944">
        <f t="shared" si="1"/>
        <v>82381.95</v>
      </c>
      <c r="F15" s="953">
        <v>78067</v>
      </c>
      <c r="G15" s="953">
        <v>78067</v>
      </c>
      <c r="I15" s="1152">
        <v>69149</v>
      </c>
      <c r="J15" s="1151">
        <f t="shared" si="3"/>
        <v>72606.45</v>
      </c>
    </row>
    <row r="16" spans="1:15" ht="13.5" thickBot="1" x14ac:dyDescent="0.25">
      <c r="A16" s="951" t="s">
        <v>160</v>
      </c>
      <c r="B16" s="942">
        <v>189082</v>
      </c>
      <c r="C16" s="938">
        <f t="shared" si="0"/>
        <v>209881.02000000002</v>
      </c>
      <c r="D16" s="945">
        <v>209636</v>
      </c>
      <c r="E16" s="944">
        <f t="shared" si="1"/>
        <v>220117.80000000002</v>
      </c>
      <c r="F16" s="953">
        <v>207415</v>
      </c>
      <c r="G16" s="953">
        <v>207415</v>
      </c>
      <c r="I16" s="1152">
        <v>175597</v>
      </c>
      <c r="J16" s="1151">
        <f t="shared" si="3"/>
        <v>184376.85</v>
      </c>
    </row>
    <row r="17" spans="1:10" ht="13.5" thickBot="1" x14ac:dyDescent="0.25">
      <c r="A17" s="947" t="s">
        <v>367</v>
      </c>
      <c r="B17" s="943">
        <f>SUM(B3:B16)</f>
        <v>817729</v>
      </c>
      <c r="C17" s="939">
        <f>SUM(C3:C16)</f>
        <v>907679.19000000006</v>
      </c>
      <c r="D17" s="946">
        <f t="shared" ref="D17:E17" si="4">SUM(D3:D16)</f>
        <v>891380.15</v>
      </c>
      <c r="E17" s="946">
        <f t="shared" si="4"/>
        <v>935949.15749999997</v>
      </c>
      <c r="F17" s="954">
        <f t="shared" ref="F17" si="5">SUM(F3:F16)</f>
        <v>949102</v>
      </c>
      <c r="G17" s="954">
        <f t="shared" ref="G17" si="6">SUM(G3:G16)</f>
        <v>949102</v>
      </c>
      <c r="H17" s="738"/>
      <c r="I17" s="1153">
        <f t="shared" ref="I17:J17" si="7">SUM(I3:I16)</f>
        <v>897730</v>
      </c>
      <c r="J17" s="1153">
        <f t="shared" si="7"/>
        <v>942616.49999999988</v>
      </c>
    </row>
    <row r="18" spans="1:10" x14ac:dyDescent="0.2">
      <c r="A18" s="823"/>
      <c r="B18" s="930"/>
      <c r="C18" s="930"/>
      <c r="D18" s="930"/>
      <c r="E18" s="930"/>
      <c r="F18" s="930"/>
      <c r="G18" s="930"/>
    </row>
    <row r="19" spans="1:10" x14ac:dyDescent="0.2">
      <c r="B19" s="738"/>
      <c r="C19" s="738"/>
      <c r="D19" s="738"/>
      <c r="E19" s="738"/>
      <c r="F19" s="738"/>
      <c r="G19" s="738"/>
      <c r="H19" s="738"/>
    </row>
    <row r="20" spans="1:10" x14ac:dyDescent="0.2">
      <c r="B20" s="738"/>
      <c r="C20" s="738"/>
      <c r="D20" s="738"/>
      <c r="E20" s="738"/>
      <c r="F20" s="738"/>
      <c r="G20" s="738"/>
      <c r="H20" s="738"/>
    </row>
    <row r="21" spans="1:10" x14ac:dyDescent="0.2">
      <c r="B21" s="738"/>
      <c r="C21" s="738"/>
      <c r="D21" s="738"/>
      <c r="E21" s="738"/>
      <c r="F21" s="738"/>
      <c r="G21" s="738"/>
      <c r="H21" s="738"/>
    </row>
    <row r="23" spans="1:10" ht="13.5" thickBot="1" x14ac:dyDescent="0.25"/>
    <row r="24" spans="1:10" ht="13.5" thickBot="1" x14ac:dyDescent="0.25">
      <c r="A24" s="963" t="s">
        <v>366</v>
      </c>
      <c r="B24" s="962" t="s">
        <v>444</v>
      </c>
      <c r="C24" s="962" t="s">
        <v>447</v>
      </c>
      <c r="D24" s="962" t="s">
        <v>448</v>
      </c>
      <c r="E24" s="962"/>
      <c r="F24" s="961"/>
      <c r="G24" s="959"/>
    </row>
    <row r="25" spans="1:10" x14ac:dyDescent="0.2">
      <c r="A25" s="718" t="s">
        <v>359</v>
      </c>
      <c r="B25" s="931">
        <v>4942</v>
      </c>
      <c r="C25" s="934">
        <v>3548</v>
      </c>
      <c r="D25" s="934">
        <v>3700</v>
      </c>
      <c r="E25" s="934"/>
      <c r="F25" s="929"/>
      <c r="G25" s="929"/>
    </row>
    <row r="26" spans="1:10" x14ac:dyDescent="0.2">
      <c r="A26" s="719" t="s">
        <v>113</v>
      </c>
      <c r="B26" s="932">
        <v>7660</v>
      </c>
      <c r="C26" s="929">
        <v>8054</v>
      </c>
      <c r="D26" s="929">
        <v>8061</v>
      </c>
      <c r="E26" s="929"/>
      <c r="F26" s="929"/>
      <c r="G26" s="929"/>
    </row>
    <row r="27" spans="1:10" x14ac:dyDescent="0.2">
      <c r="A27" s="719" t="s">
        <v>158</v>
      </c>
      <c r="B27" s="932">
        <v>3651</v>
      </c>
      <c r="C27" s="929">
        <v>4289</v>
      </c>
      <c r="D27" s="929">
        <v>5931</v>
      </c>
      <c r="E27" s="929"/>
      <c r="F27" s="929"/>
      <c r="G27" s="929"/>
    </row>
    <row r="28" spans="1:10" x14ac:dyDescent="0.2">
      <c r="A28" s="719" t="s">
        <v>157</v>
      </c>
      <c r="B28" s="932">
        <v>3818</v>
      </c>
      <c r="C28" s="929">
        <v>4185</v>
      </c>
      <c r="D28" s="929">
        <v>3906</v>
      </c>
      <c r="E28" s="929"/>
      <c r="F28" s="929"/>
      <c r="G28" s="929"/>
    </row>
    <row r="29" spans="1:10" x14ac:dyDescent="0.2">
      <c r="A29" s="1040" t="s">
        <v>485</v>
      </c>
      <c r="B29" s="932">
        <v>10635</v>
      </c>
      <c r="C29" s="929">
        <v>9484</v>
      </c>
      <c r="D29" s="929">
        <v>8870</v>
      </c>
      <c r="E29" s="929"/>
      <c r="F29" s="929"/>
      <c r="G29" s="929"/>
    </row>
    <row r="30" spans="1:10" x14ac:dyDescent="0.2">
      <c r="A30" s="1040" t="s">
        <v>486</v>
      </c>
      <c r="B30" s="932"/>
      <c r="C30" s="1037"/>
      <c r="D30" s="1037">
        <v>2454</v>
      </c>
      <c r="E30" s="1037"/>
      <c r="F30" s="1037"/>
      <c r="G30" s="1037"/>
    </row>
    <row r="31" spans="1:10" x14ac:dyDescent="0.2">
      <c r="A31" s="719" t="s">
        <v>360</v>
      </c>
      <c r="B31" s="932">
        <v>4401</v>
      </c>
      <c r="C31" s="929">
        <v>4765</v>
      </c>
      <c r="D31" s="929">
        <v>5010</v>
      </c>
      <c r="E31" s="929"/>
      <c r="F31" s="929"/>
      <c r="G31" s="929"/>
    </row>
    <row r="32" spans="1:10" x14ac:dyDescent="0.2">
      <c r="A32" s="719" t="s">
        <v>361</v>
      </c>
      <c r="B32" s="932">
        <v>4919</v>
      </c>
      <c r="C32" s="929">
        <v>6251</v>
      </c>
      <c r="D32" s="929">
        <v>5871</v>
      </c>
      <c r="E32" s="929"/>
      <c r="F32" s="929"/>
      <c r="G32" s="929"/>
    </row>
    <row r="33" spans="1:9" x14ac:dyDescent="0.2">
      <c r="A33" s="719" t="s">
        <v>362</v>
      </c>
      <c r="B33" s="932">
        <v>3525</v>
      </c>
      <c r="C33" s="929">
        <v>2994</v>
      </c>
      <c r="D33" s="929">
        <v>2862</v>
      </c>
      <c r="E33" s="929"/>
      <c r="F33" s="929"/>
      <c r="G33" s="929"/>
    </row>
    <row r="34" spans="1:9" x14ac:dyDescent="0.2">
      <c r="A34" s="719" t="s">
        <v>364</v>
      </c>
      <c r="B34" s="932">
        <v>2377</v>
      </c>
      <c r="C34" s="929">
        <v>2501</v>
      </c>
      <c r="D34" s="929">
        <v>3631</v>
      </c>
      <c r="E34" s="929"/>
      <c r="F34" s="929"/>
      <c r="G34" s="929"/>
    </row>
    <row r="35" spans="1:9" x14ac:dyDescent="0.2">
      <c r="A35" s="719" t="s">
        <v>363</v>
      </c>
      <c r="B35" s="932">
        <v>23355</v>
      </c>
      <c r="C35" s="929">
        <v>24571</v>
      </c>
      <c r="D35" s="929">
        <v>23411</v>
      </c>
      <c r="E35" s="929"/>
      <c r="F35" s="929"/>
      <c r="G35" s="929"/>
    </row>
    <row r="36" spans="1:9" x14ac:dyDescent="0.2">
      <c r="A36" s="719" t="s">
        <v>365</v>
      </c>
      <c r="B36" s="932">
        <v>98433</v>
      </c>
      <c r="C36" s="929">
        <v>84289</v>
      </c>
      <c r="D36" s="929">
        <v>114397</v>
      </c>
      <c r="E36" s="929"/>
      <c r="F36" s="929"/>
      <c r="G36" s="929"/>
    </row>
    <row r="37" spans="1:9" x14ac:dyDescent="0.2">
      <c r="A37" s="719" t="s">
        <v>58</v>
      </c>
      <c r="B37" s="932">
        <v>20217</v>
      </c>
      <c r="C37" s="929">
        <v>21052</v>
      </c>
      <c r="D37" s="929">
        <v>21531</v>
      </c>
      <c r="E37" s="929"/>
      <c r="F37" s="929"/>
      <c r="G37" s="929"/>
    </row>
    <row r="38" spans="1:9" ht="13.5" thickBot="1" x14ac:dyDescent="0.25">
      <c r="A38" s="720" t="s">
        <v>160</v>
      </c>
      <c r="B38" s="933">
        <v>33300</v>
      </c>
      <c r="C38" s="928">
        <v>36600</v>
      </c>
      <c r="D38" s="928">
        <v>33180</v>
      </c>
      <c r="E38" s="929"/>
      <c r="F38" s="929"/>
      <c r="G38" s="929"/>
    </row>
    <row r="39" spans="1:9" ht="13.5" thickBot="1" x14ac:dyDescent="0.25">
      <c r="A39" s="737" t="s">
        <v>367</v>
      </c>
      <c r="B39" s="958">
        <f>SUM(B25:B38)</f>
        <v>221233</v>
      </c>
      <c r="C39" s="965">
        <f>SUM(C25:C38)</f>
        <v>212583</v>
      </c>
      <c r="D39" s="965">
        <f>SUM(D25:D38)</f>
        <v>242815</v>
      </c>
      <c r="E39" s="964"/>
      <c r="F39" s="960"/>
      <c r="G39" s="960"/>
    </row>
    <row r="41" spans="1:9" x14ac:dyDescent="0.2">
      <c r="B41" s="738"/>
      <c r="C41" s="738"/>
      <c r="D41" s="738"/>
      <c r="E41" s="738"/>
      <c r="F41" s="738"/>
      <c r="G41" s="738"/>
    </row>
    <row r="43" spans="1:9" ht="17.25" customHeight="1" x14ac:dyDescent="0.2"/>
    <row r="44" spans="1:9" ht="13.5" thickBot="1" x14ac:dyDescent="0.25">
      <c r="A44" s="970" t="s">
        <v>450</v>
      </c>
      <c r="B44" s="968"/>
      <c r="C44" s="968"/>
      <c r="E44" s="971" t="s">
        <v>451</v>
      </c>
      <c r="F44" s="969"/>
      <c r="I44" s="1045" t="s">
        <v>489</v>
      </c>
    </row>
    <row r="45" spans="1:9" x14ac:dyDescent="0.2">
      <c r="A45" s="545">
        <v>2007</v>
      </c>
      <c r="B45" s="662">
        <v>1115104</v>
      </c>
      <c r="C45" s="466"/>
      <c r="E45" s="545">
        <v>2007</v>
      </c>
      <c r="F45" s="662">
        <v>206001</v>
      </c>
    </row>
    <row r="46" spans="1:9" x14ac:dyDescent="0.2">
      <c r="A46" s="546">
        <v>2008</v>
      </c>
      <c r="B46" s="966">
        <v>1020852</v>
      </c>
      <c r="C46" s="466"/>
      <c r="E46" s="546">
        <v>2008</v>
      </c>
      <c r="F46" s="966">
        <v>206482</v>
      </c>
      <c r="H46" s="982" t="s">
        <v>495</v>
      </c>
      <c r="I46" s="743" t="s">
        <v>490</v>
      </c>
    </row>
    <row r="47" spans="1:9" x14ac:dyDescent="0.2">
      <c r="A47" s="546">
        <v>2009</v>
      </c>
      <c r="B47" s="966">
        <v>1026343</v>
      </c>
      <c r="C47" s="466"/>
      <c r="E47" s="546">
        <v>2009</v>
      </c>
      <c r="F47" s="966">
        <v>208157</v>
      </c>
      <c r="H47" s="982" t="s">
        <v>495</v>
      </c>
      <c r="I47" s="743" t="s">
        <v>491</v>
      </c>
    </row>
    <row r="48" spans="1:9" ht="13.5" thickBot="1" x14ac:dyDescent="0.25">
      <c r="A48" s="967">
        <v>2010</v>
      </c>
      <c r="B48" s="736">
        <v>1011699</v>
      </c>
      <c r="C48" s="466"/>
      <c r="E48" s="967">
        <v>2010</v>
      </c>
      <c r="F48" s="736">
        <v>206259</v>
      </c>
      <c r="H48" s="982" t="s">
        <v>495</v>
      </c>
      <c r="I48" t="s">
        <v>492</v>
      </c>
    </row>
    <row r="49" spans="1:42" x14ac:dyDescent="0.2">
      <c r="A49" s="972">
        <v>2011</v>
      </c>
      <c r="H49" s="982" t="s">
        <v>495</v>
      </c>
      <c r="I49" s="743" t="s">
        <v>493</v>
      </c>
    </row>
    <row r="50" spans="1:42" x14ac:dyDescent="0.2">
      <c r="A50" s="972">
        <v>2012</v>
      </c>
      <c r="H50" s="982"/>
      <c r="I50" s="743" t="s">
        <v>494</v>
      </c>
    </row>
    <row r="51" spans="1:42" x14ac:dyDescent="0.2">
      <c r="A51" s="972">
        <v>2013</v>
      </c>
      <c r="H51" s="982" t="s">
        <v>495</v>
      </c>
      <c r="I51" s="743" t="s">
        <v>496</v>
      </c>
    </row>
    <row r="52" spans="1:42" x14ac:dyDescent="0.2">
      <c r="A52" s="972">
        <v>2014</v>
      </c>
      <c r="H52" s="982" t="s">
        <v>495</v>
      </c>
      <c r="I52" s="743" t="s">
        <v>497</v>
      </c>
    </row>
    <row r="53" spans="1:42" x14ac:dyDescent="0.2">
      <c r="H53" s="982" t="s">
        <v>495</v>
      </c>
      <c r="I53" s="743" t="s">
        <v>498</v>
      </c>
      <c r="J53" s="215"/>
      <c r="K53" s="215"/>
      <c r="L53" s="1042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</row>
    <row r="54" spans="1:42" x14ac:dyDescent="0.2">
      <c r="H54" s="982" t="s">
        <v>495</v>
      </c>
      <c r="I54" s="743" t="s">
        <v>512</v>
      </c>
      <c r="J54" s="215"/>
      <c r="K54" s="215"/>
      <c r="L54" s="1041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</row>
    <row r="55" spans="1:42" x14ac:dyDescent="0.2">
      <c r="H55" s="982" t="s">
        <v>495</v>
      </c>
      <c r="I55" s="743" t="s">
        <v>513</v>
      </c>
      <c r="J55" s="215"/>
      <c r="K55" s="215"/>
      <c r="L55" s="1043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</row>
    <row r="56" spans="1:42" x14ac:dyDescent="0.2">
      <c r="H56" s="982" t="s">
        <v>495</v>
      </c>
      <c r="I56" s="743" t="s">
        <v>514</v>
      </c>
      <c r="J56" s="215"/>
      <c r="K56" s="215"/>
      <c r="L56" s="1041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</row>
    <row r="57" spans="1:42" x14ac:dyDescent="0.2">
      <c r="I57" s="215"/>
      <c r="J57" s="215"/>
      <c r="K57" s="215"/>
      <c r="L57" s="1041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</row>
    <row r="58" spans="1:42" x14ac:dyDescent="0.2">
      <c r="I58" s="215"/>
      <c r="J58" s="215"/>
      <c r="K58" s="215"/>
      <c r="L58" s="1041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</row>
    <row r="59" spans="1:42" x14ac:dyDescent="0.2">
      <c r="I59" s="215"/>
      <c r="J59" s="215"/>
      <c r="K59" s="215"/>
      <c r="L59" s="1044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</row>
  </sheetData>
  <pageMargins left="0.7" right="0.7" top="0.78740157499999996" bottom="0.78740157499999996" header="0.3" footer="0.3"/>
  <pageSetup paperSize="9" scale="8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Normal="100" workbookViewId="0">
      <pane ySplit="4" topLeftCell="A17" activePane="bottomLeft" state="frozen"/>
      <selection pane="bottomLeft" activeCell="H31" sqref="H31"/>
    </sheetView>
  </sheetViews>
  <sheetFormatPr baseColWidth="10" defaultRowHeight="12.75" x14ac:dyDescent="0.2"/>
  <cols>
    <col min="1" max="1" width="10.140625" customWidth="1"/>
    <col min="2" max="2" width="10.28515625" customWidth="1"/>
    <col min="3" max="3" width="10.5703125" customWidth="1"/>
    <col min="4" max="4" width="14.140625" customWidth="1"/>
    <col min="5" max="5" width="10.28515625" customWidth="1"/>
    <col min="6" max="6" width="12" customWidth="1"/>
    <col min="7" max="7" width="10.140625" customWidth="1"/>
    <col min="8" max="8" width="11.7109375" customWidth="1"/>
    <col min="9" max="9" width="14" customWidth="1"/>
    <col min="10" max="10" width="17.5703125" style="790" customWidth="1"/>
    <col min="12" max="12" width="12.42578125" customWidth="1"/>
    <col min="13" max="13" width="13.28515625" customWidth="1"/>
    <col min="14" max="14" width="15.5703125" customWidth="1"/>
    <col min="15" max="16" width="14" customWidth="1"/>
    <col min="17" max="17" width="14.42578125" customWidth="1"/>
  </cols>
  <sheetData>
    <row r="1" spans="1:18" s="473" customFormat="1" ht="18" customHeight="1" x14ac:dyDescent="0.25">
      <c r="A1" s="236" t="s">
        <v>284</v>
      </c>
      <c r="B1" s="236"/>
      <c r="J1" s="781"/>
    </row>
    <row r="2" spans="1:18" s="473" customFormat="1" ht="18" customHeight="1" thickBot="1" x14ac:dyDescent="0.25">
      <c r="C2" s="281" t="s">
        <v>292</v>
      </c>
      <c r="E2" s="281" t="s">
        <v>293</v>
      </c>
      <c r="J2" s="781"/>
      <c r="O2" s="281" t="s">
        <v>464</v>
      </c>
    </row>
    <row r="3" spans="1:18" s="477" customFormat="1" ht="18" customHeight="1" x14ac:dyDescent="0.2">
      <c r="A3" s="511" t="s">
        <v>162</v>
      </c>
      <c r="B3" s="513" t="s">
        <v>338</v>
      </c>
      <c r="C3" s="509" t="s">
        <v>107</v>
      </c>
      <c r="D3" s="503" t="s">
        <v>301</v>
      </c>
      <c r="E3" s="505" t="s">
        <v>286</v>
      </c>
      <c r="F3" s="507" t="s">
        <v>205</v>
      </c>
      <c r="G3" s="538" t="s">
        <v>286</v>
      </c>
      <c r="H3" s="564" t="s">
        <v>205</v>
      </c>
      <c r="I3" s="536" t="s">
        <v>302</v>
      </c>
      <c r="J3" s="782" t="s">
        <v>303</v>
      </c>
      <c r="K3" s="774" t="s">
        <v>286</v>
      </c>
      <c r="L3" s="567" t="s">
        <v>205</v>
      </c>
      <c r="M3" s="511" t="s">
        <v>305</v>
      </c>
      <c r="N3" s="747" t="s">
        <v>305</v>
      </c>
      <c r="O3" s="756" t="s">
        <v>386</v>
      </c>
      <c r="P3" s="756" t="s">
        <v>387</v>
      </c>
      <c r="Q3" s="511" t="s">
        <v>301</v>
      </c>
    </row>
    <row r="4" spans="1:18" s="477" customFormat="1" ht="18" customHeight="1" thickBot="1" x14ac:dyDescent="0.25">
      <c r="A4" s="512"/>
      <c r="B4" s="514" t="s">
        <v>87</v>
      </c>
      <c r="C4" s="510"/>
      <c r="D4" s="504" t="s">
        <v>134</v>
      </c>
      <c r="E4" s="506" t="s">
        <v>298</v>
      </c>
      <c r="F4" s="508" t="s">
        <v>298</v>
      </c>
      <c r="G4" s="539" t="s">
        <v>311</v>
      </c>
      <c r="H4" s="565" t="s">
        <v>311</v>
      </c>
      <c r="I4" s="537" t="s">
        <v>299</v>
      </c>
      <c r="J4" s="783" t="s">
        <v>300</v>
      </c>
      <c r="K4" s="775" t="s">
        <v>310</v>
      </c>
      <c r="L4" s="568" t="s">
        <v>310</v>
      </c>
      <c r="M4" s="512" t="s">
        <v>306</v>
      </c>
      <c r="N4" s="748" t="s">
        <v>307</v>
      </c>
      <c r="O4" s="757" t="s">
        <v>389</v>
      </c>
      <c r="P4" s="757" t="s">
        <v>389</v>
      </c>
      <c r="Q4" s="512" t="s">
        <v>388</v>
      </c>
    </row>
    <row r="5" spans="1:18" s="635" customFormat="1" ht="18" customHeight="1" thickBot="1" x14ac:dyDescent="0.25">
      <c r="A5" s="625">
        <v>40547</v>
      </c>
      <c r="B5" s="626" t="s">
        <v>99</v>
      </c>
      <c r="C5" s="627">
        <v>41534</v>
      </c>
      <c r="D5" s="628"/>
      <c r="E5" s="629">
        <v>77771</v>
      </c>
      <c r="F5" s="630"/>
      <c r="G5" s="631"/>
      <c r="H5" s="632"/>
      <c r="I5" s="633">
        <v>41.76</v>
      </c>
      <c r="J5" s="784"/>
      <c r="K5" s="776"/>
      <c r="L5" s="632"/>
      <c r="M5" s="634">
        <v>26.152999999999999</v>
      </c>
      <c r="N5" s="749"/>
      <c r="O5" s="758"/>
      <c r="P5" s="762"/>
      <c r="Q5" s="758"/>
    </row>
    <row r="6" spans="1:18" s="473" customFormat="1" ht="18" customHeight="1" x14ac:dyDescent="0.2">
      <c r="A6" s="616">
        <v>40575</v>
      </c>
      <c r="B6" s="502" t="s">
        <v>88</v>
      </c>
      <c r="C6" s="617">
        <v>42380</v>
      </c>
      <c r="D6" s="618">
        <f t="shared" ref="D6:D15" si="0">C6-C5</f>
        <v>846</v>
      </c>
      <c r="E6" s="619">
        <v>78424</v>
      </c>
      <c r="F6" s="620">
        <f t="shared" ref="F6:F15" si="1">E6-E5</f>
        <v>653</v>
      </c>
      <c r="G6" s="621">
        <v>3316</v>
      </c>
      <c r="H6" s="622"/>
      <c r="I6" s="623">
        <v>44.61</v>
      </c>
      <c r="J6" s="785">
        <f t="shared" ref="J6:J15" si="2">(I6-I5)*1000</f>
        <v>2850.0000000000014</v>
      </c>
      <c r="K6" s="777">
        <v>1046</v>
      </c>
      <c r="L6" s="622"/>
      <c r="M6" s="624">
        <v>28.100999999999999</v>
      </c>
      <c r="N6" s="750">
        <f t="shared" ref="N6:N15" si="3">(M6-M5)*1000</f>
        <v>1948.0000000000005</v>
      </c>
      <c r="O6" s="759"/>
      <c r="P6" s="763"/>
      <c r="Q6" s="759"/>
    </row>
    <row r="7" spans="1:18" s="473" customFormat="1" ht="18" customHeight="1" x14ac:dyDescent="0.2">
      <c r="A7" s="495">
        <v>40603</v>
      </c>
      <c r="B7" s="583" t="s">
        <v>89</v>
      </c>
      <c r="C7" s="483">
        <v>43099</v>
      </c>
      <c r="D7" s="485">
        <f t="shared" si="0"/>
        <v>719</v>
      </c>
      <c r="E7" s="487">
        <v>79004</v>
      </c>
      <c r="F7" s="488">
        <f t="shared" si="1"/>
        <v>580</v>
      </c>
      <c r="G7" s="540">
        <v>3418</v>
      </c>
      <c r="H7" s="566">
        <f t="shared" ref="H7:H15" si="4">G7-G6</f>
        <v>102</v>
      </c>
      <c r="I7" s="497">
        <v>46.81</v>
      </c>
      <c r="J7" s="786">
        <f t="shared" si="2"/>
        <v>2200.0000000000027</v>
      </c>
      <c r="K7" s="778">
        <v>1125</v>
      </c>
      <c r="L7" s="566">
        <f t="shared" ref="L7:L15" si="5">K7-K6</f>
        <v>79</v>
      </c>
      <c r="M7" s="498">
        <v>30.058</v>
      </c>
      <c r="N7" s="751">
        <f t="shared" si="3"/>
        <v>1957.0000000000007</v>
      </c>
      <c r="O7" s="759"/>
      <c r="P7" s="763"/>
      <c r="Q7" s="759"/>
    </row>
    <row r="8" spans="1:18" s="473" customFormat="1" ht="18" customHeight="1" x14ac:dyDescent="0.2">
      <c r="A8" s="495">
        <v>40637</v>
      </c>
      <c r="B8" s="583" t="s">
        <v>90</v>
      </c>
      <c r="C8" s="483">
        <v>44052</v>
      </c>
      <c r="D8" s="485">
        <f t="shared" si="0"/>
        <v>953</v>
      </c>
      <c r="E8" s="487">
        <v>79427</v>
      </c>
      <c r="F8" s="488">
        <f t="shared" si="1"/>
        <v>423</v>
      </c>
      <c r="G8" s="540">
        <v>3496</v>
      </c>
      <c r="H8" s="566">
        <f t="shared" si="4"/>
        <v>78</v>
      </c>
      <c r="I8" s="497">
        <v>48.06</v>
      </c>
      <c r="J8" s="786">
        <f t="shared" si="2"/>
        <v>1250</v>
      </c>
      <c r="K8" s="778">
        <v>1205</v>
      </c>
      <c r="L8" s="566">
        <f t="shared" si="5"/>
        <v>80</v>
      </c>
      <c r="M8" s="498">
        <v>31.760999999999999</v>
      </c>
      <c r="N8" s="751">
        <f t="shared" si="3"/>
        <v>1702.9999999999993</v>
      </c>
      <c r="O8" s="759"/>
      <c r="P8" s="763"/>
      <c r="Q8" s="759"/>
    </row>
    <row r="9" spans="1:18" s="473" customFormat="1" ht="18" customHeight="1" x14ac:dyDescent="0.2">
      <c r="A9" s="495">
        <v>40665</v>
      </c>
      <c r="B9" s="583" t="s">
        <v>91</v>
      </c>
      <c r="C9" s="483">
        <v>44814</v>
      </c>
      <c r="D9" s="485">
        <f t="shared" si="0"/>
        <v>762</v>
      </c>
      <c r="E9" s="487">
        <v>79479</v>
      </c>
      <c r="F9" s="488">
        <f t="shared" si="1"/>
        <v>52</v>
      </c>
      <c r="G9" s="540">
        <v>3516</v>
      </c>
      <c r="H9" s="566">
        <f t="shared" si="4"/>
        <v>20</v>
      </c>
      <c r="I9" s="497">
        <v>48.17</v>
      </c>
      <c r="J9" s="786">
        <f t="shared" si="2"/>
        <v>109.99999999999943</v>
      </c>
      <c r="K9" s="778">
        <v>1211</v>
      </c>
      <c r="L9" s="566">
        <f t="shared" si="5"/>
        <v>6</v>
      </c>
      <c r="M9" s="498">
        <v>31.824000000000002</v>
      </c>
      <c r="N9" s="751">
        <f t="shared" si="3"/>
        <v>63.000000000002387</v>
      </c>
      <c r="O9" s="759"/>
      <c r="P9" s="763"/>
      <c r="Q9" s="759"/>
    </row>
    <row r="10" spans="1:18" s="594" customFormat="1" ht="18" customHeight="1" x14ac:dyDescent="0.2">
      <c r="A10" s="576">
        <v>40753</v>
      </c>
      <c r="B10" s="584" t="s">
        <v>339</v>
      </c>
      <c r="C10" s="586">
        <v>47594</v>
      </c>
      <c r="D10" s="587">
        <f t="shared" si="0"/>
        <v>2780</v>
      </c>
      <c r="E10" s="588">
        <v>79570</v>
      </c>
      <c r="F10" s="589">
        <f t="shared" si="1"/>
        <v>91</v>
      </c>
      <c r="G10" s="590">
        <v>3519</v>
      </c>
      <c r="H10" s="591">
        <f t="shared" si="4"/>
        <v>3</v>
      </c>
      <c r="I10" s="592">
        <v>48.2</v>
      </c>
      <c r="J10" s="787">
        <f t="shared" si="2"/>
        <v>30.000000000001137</v>
      </c>
      <c r="K10" s="779">
        <v>1214</v>
      </c>
      <c r="L10" s="591">
        <f t="shared" si="5"/>
        <v>3</v>
      </c>
      <c r="M10" s="593">
        <v>31.856999999999999</v>
      </c>
      <c r="N10" s="752">
        <f t="shared" si="3"/>
        <v>32.999999999997698</v>
      </c>
      <c r="O10" s="760"/>
      <c r="P10" s="764"/>
      <c r="Q10" s="760"/>
    </row>
    <row r="11" spans="1:18" s="473" customFormat="1" ht="18" customHeight="1" x14ac:dyDescent="0.2">
      <c r="A11" s="495">
        <v>40787</v>
      </c>
      <c r="B11" s="583" t="s">
        <v>95</v>
      </c>
      <c r="C11" s="483">
        <v>48646</v>
      </c>
      <c r="D11" s="485">
        <f t="shared" si="0"/>
        <v>1052</v>
      </c>
      <c r="E11" s="487">
        <v>79600</v>
      </c>
      <c r="F11" s="488">
        <f t="shared" si="1"/>
        <v>30</v>
      </c>
      <c r="G11" s="540">
        <v>3519.11</v>
      </c>
      <c r="H11" s="566">
        <f t="shared" si="4"/>
        <v>0.11000000000012733</v>
      </c>
      <c r="I11" s="497">
        <v>48.2</v>
      </c>
      <c r="J11" s="786">
        <f t="shared" si="2"/>
        <v>0</v>
      </c>
      <c r="K11" s="778">
        <v>1213.69</v>
      </c>
      <c r="L11" s="566">
        <f t="shared" si="5"/>
        <v>-0.30999999999994543</v>
      </c>
      <c r="M11" s="498">
        <v>31.856999999999999</v>
      </c>
      <c r="N11" s="751">
        <f t="shared" si="3"/>
        <v>0</v>
      </c>
      <c r="O11" s="759"/>
      <c r="P11" s="763"/>
      <c r="Q11" s="759"/>
    </row>
    <row r="12" spans="1:18" s="473" customFormat="1" ht="18" customHeight="1" x14ac:dyDescent="0.2">
      <c r="A12" s="495">
        <v>40816</v>
      </c>
      <c r="B12" s="585" t="s">
        <v>96</v>
      </c>
      <c r="C12" s="483">
        <v>49549</v>
      </c>
      <c r="D12" s="485">
        <f t="shared" si="0"/>
        <v>903</v>
      </c>
      <c r="E12" s="487">
        <v>79626</v>
      </c>
      <c r="F12" s="488">
        <f t="shared" si="1"/>
        <v>26</v>
      </c>
      <c r="G12" s="540">
        <v>3519.11</v>
      </c>
      <c r="H12" s="566">
        <f t="shared" si="4"/>
        <v>0</v>
      </c>
      <c r="I12" s="497">
        <v>48.2</v>
      </c>
      <c r="J12" s="786">
        <f t="shared" si="2"/>
        <v>0</v>
      </c>
      <c r="K12" s="778">
        <v>1213.69</v>
      </c>
      <c r="L12" s="566">
        <f t="shared" si="5"/>
        <v>0</v>
      </c>
      <c r="M12" s="498">
        <v>31.856999999999999</v>
      </c>
      <c r="N12" s="751">
        <f t="shared" si="3"/>
        <v>0</v>
      </c>
      <c r="O12" s="759"/>
      <c r="P12" s="763"/>
      <c r="Q12" s="759"/>
    </row>
    <row r="13" spans="1:18" s="473" customFormat="1" ht="18" customHeight="1" x14ac:dyDescent="0.2">
      <c r="A13" s="495">
        <v>40849</v>
      </c>
      <c r="B13" s="585" t="s">
        <v>97</v>
      </c>
      <c r="C13" s="483">
        <v>50537</v>
      </c>
      <c r="D13" s="485">
        <f t="shared" si="0"/>
        <v>988</v>
      </c>
      <c r="E13" s="487">
        <v>79829</v>
      </c>
      <c r="F13" s="488">
        <f t="shared" si="1"/>
        <v>203</v>
      </c>
      <c r="G13" s="540">
        <v>3597.61</v>
      </c>
      <c r="H13" s="566">
        <f t="shared" si="4"/>
        <v>78.5</v>
      </c>
      <c r="I13" s="497">
        <v>48.85</v>
      </c>
      <c r="J13" s="786">
        <f t="shared" si="2"/>
        <v>649.99999999999864</v>
      </c>
      <c r="K13" s="778">
        <v>1243.3</v>
      </c>
      <c r="L13" s="566">
        <f t="shared" si="5"/>
        <v>29.6099999999999</v>
      </c>
      <c r="M13" s="498">
        <v>32.491999999999997</v>
      </c>
      <c r="N13" s="751">
        <f t="shared" si="3"/>
        <v>634.99999999999795</v>
      </c>
      <c r="O13" s="759"/>
      <c r="P13" s="763"/>
      <c r="Q13" s="759"/>
    </row>
    <row r="14" spans="1:18" s="473" customFormat="1" ht="18" customHeight="1" x14ac:dyDescent="0.2">
      <c r="A14" s="495">
        <v>40878</v>
      </c>
      <c r="B14" s="585" t="s">
        <v>98</v>
      </c>
      <c r="C14" s="483">
        <v>51262</v>
      </c>
      <c r="D14" s="485">
        <f t="shared" si="0"/>
        <v>725</v>
      </c>
      <c r="E14" s="487">
        <v>80341</v>
      </c>
      <c r="F14" s="488">
        <f t="shared" si="1"/>
        <v>512</v>
      </c>
      <c r="G14" s="540">
        <v>3739.39</v>
      </c>
      <c r="H14" s="566">
        <f t="shared" si="4"/>
        <v>141.77999999999975</v>
      </c>
      <c r="I14" s="497">
        <v>50.95</v>
      </c>
      <c r="J14" s="786">
        <f t="shared" si="2"/>
        <v>2100.0000000000014</v>
      </c>
      <c r="K14" s="778">
        <v>1309.3800000000001</v>
      </c>
      <c r="L14" s="566">
        <f t="shared" si="5"/>
        <v>66.080000000000155</v>
      </c>
      <c r="M14" s="498">
        <v>34.100999999999999</v>
      </c>
      <c r="N14" s="751">
        <f t="shared" si="3"/>
        <v>1609.0000000000018</v>
      </c>
      <c r="O14" s="759"/>
      <c r="P14" s="763"/>
      <c r="Q14" s="759"/>
    </row>
    <row r="15" spans="1:18" s="473" customFormat="1" ht="18" customHeight="1" thickBot="1" x14ac:dyDescent="0.25">
      <c r="A15" s="656">
        <v>40911</v>
      </c>
      <c r="B15" s="600" t="s">
        <v>99</v>
      </c>
      <c r="C15" s="601">
        <v>52169</v>
      </c>
      <c r="D15" s="602">
        <f t="shared" si="0"/>
        <v>907</v>
      </c>
      <c r="E15" s="603">
        <v>80924</v>
      </c>
      <c r="F15" s="605">
        <f t="shared" si="1"/>
        <v>583</v>
      </c>
      <c r="G15" s="606">
        <v>3892</v>
      </c>
      <c r="H15" s="607">
        <f t="shared" si="4"/>
        <v>152.61000000000013</v>
      </c>
      <c r="I15" s="608">
        <v>53.13</v>
      </c>
      <c r="J15" s="788">
        <f t="shared" si="2"/>
        <v>2179.9999999999995</v>
      </c>
      <c r="K15" s="780">
        <v>1401.07</v>
      </c>
      <c r="L15" s="607">
        <f t="shared" si="5"/>
        <v>91.689999999999827</v>
      </c>
      <c r="M15" s="609">
        <v>36.113</v>
      </c>
      <c r="N15" s="753">
        <f t="shared" si="3"/>
        <v>2012.0000000000005</v>
      </c>
      <c r="O15" s="759"/>
      <c r="P15" s="763"/>
      <c r="Q15" s="759"/>
      <c r="R15" s="473" t="s">
        <v>355</v>
      </c>
    </row>
    <row r="16" spans="1:18" s="703" customFormat="1" ht="18" customHeight="1" thickBot="1" x14ac:dyDescent="0.25">
      <c r="A16" s="697">
        <v>2011</v>
      </c>
      <c r="B16" s="698"/>
      <c r="C16" s="699"/>
      <c r="D16" s="700">
        <f>SUM(D6:D15)</f>
        <v>10635</v>
      </c>
      <c r="E16" s="700"/>
      <c r="F16" s="700">
        <f>SUM(F6:F15)</f>
        <v>3153</v>
      </c>
      <c r="G16" s="700"/>
      <c r="H16" s="700">
        <f>SUM(H7:H15)</f>
        <v>576</v>
      </c>
      <c r="I16" s="701"/>
      <c r="J16" s="789">
        <f>SUM(J6:J15)</f>
        <v>11370.000000000004</v>
      </c>
      <c r="K16" s="699"/>
      <c r="L16" s="700">
        <f>SUM(L7:L15)</f>
        <v>355.06999999999994</v>
      </c>
      <c r="M16" s="701"/>
      <c r="N16" s="754">
        <f>SUM(N6:N15)</f>
        <v>9960</v>
      </c>
      <c r="O16" s="761"/>
      <c r="P16" s="765"/>
      <c r="Q16" s="761"/>
    </row>
    <row r="17" spans="1:18" s="473" customFormat="1" ht="18" customHeight="1" x14ac:dyDescent="0.2">
      <c r="A17" s="714">
        <v>40945</v>
      </c>
      <c r="B17" s="583" t="s">
        <v>88</v>
      </c>
      <c r="C17" s="483">
        <v>53002</v>
      </c>
      <c r="D17" s="485">
        <f>C17-C15</f>
        <v>833</v>
      </c>
      <c r="E17" s="487">
        <v>81810</v>
      </c>
      <c r="F17" s="488">
        <f>E17-E15</f>
        <v>886</v>
      </c>
      <c r="G17" s="540">
        <v>4110</v>
      </c>
      <c r="H17" s="566">
        <f>G17-G15</f>
        <v>218</v>
      </c>
      <c r="I17" s="497">
        <v>57.28</v>
      </c>
      <c r="J17" s="786">
        <f>(I17-I15)*1000</f>
        <v>4149.9999999999982</v>
      </c>
      <c r="K17" s="778">
        <v>1510</v>
      </c>
      <c r="L17" s="566">
        <f>K17-K15</f>
        <v>108.93000000000006</v>
      </c>
      <c r="M17" s="498">
        <v>38.546999999999997</v>
      </c>
      <c r="N17" s="751">
        <f>(M17-M15)*1000</f>
        <v>2433.9999999999973</v>
      </c>
      <c r="O17" s="759"/>
      <c r="P17" s="763"/>
      <c r="Q17" s="759"/>
    </row>
    <row r="18" spans="1:18" s="473" customFormat="1" ht="18" customHeight="1" x14ac:dyDescent="0.2">
      <c r="A18" s="495">
        <v>40973</v>
      </c>
      <c r="B18" s="583" t="s">
        <v>89</v>
      </c>
      <c r="C18" s="483">
        <v>53718</v>
      </c>
      <c r="D18" s="485">
        <f>C18-C17</f>
        <v>716</v>
      </c>
      <c r="E18" s="487">
        <v>82549</v>
      </c>
      <c r="F18" s="488">
        <f>E18-E17</f>
        <v>739</v>
      </c>
      <c r="G18" s="540">
        <v>4296</v>
      </c>
      <c r="H18" s="566">
        <f>G18-G17</f>
        <v>186</v>
      </c>
      <c r="I18" s="497">
        <v>60.71</v>
      </c>
      <c r="J18" s="786">
        <f>(I18-I17)*1000</f>
        <v>3429.9999999999995</v>
      </c>
      <c r="K18" s="778">
        <v>1614</v>
      </c>
      <c r="L18" s="566">
        <f>K18-K17</f>
        <v>104</v>
      </c>
      <c r="M18" s="498">
        <v>40.704000000000001</v>
      </c>
      <c r="N18" s="751">
        <f>(M18-M17)*1000</f>
        <v>2157.0000000000036</v>
      </c>
      <c r="O18" s="759"/>
      <c r="P18" s="763"/>
      <c r="Q18" s="759"/>
    </row>
    <row r="19" spans="1:18" s="473" customFormat="1" ht="18" customHeight="1" x14ac:dyDescent="0.2">
      <c r="A19" s="495">
        <v>41001</v>
      </c>
      <c r="B19" s="583" t="s">
        <v>90</v>
      </c>
      <c r="C19" s="483">
        <v>54374</v>
      </c>
      <c r="D19" s="485">
        <f>C19-C18</f>
        <v>656</v>
      </c>
      <c r="E19" s="487">
        <v>82845</v>
      </c>
      <c r="F19" s="488">
        <f>E19-E18</f>
        <v>296</v>
      </c>
      <c r="G19" s="540">
        <v>4382</v>
      </c>
      <c r="H19" s="566">
        <f>G19-G18</f>
        <v>86</v>
      </c>
      <c r="I19" s="497">
        <v>61.67</v>
      </c>
      <c r="J19" s="786">
        <f>(I19-I18)*1000</f>
        <v>960.00000000000091</v>
      </c>
      <c r="K19" s="778">
        <v>1666.92</v>
      </c>
      <c r="L19" s="566">
        <f>K19-K18</f>
        <v>52.920000000000073</v>
      </c>
      <c r="M19" s="498">
        <v>41.732999999999997</v>
      </c>
      <c r="N19" s="751">
        <f>(M19-M18)*1000</f>
        <v>1028.9999999999964</v>
      </c>
      <c r="O19" s="759"/>
      <c r="P19" s="763"/>
      <c r="Q19" s="759"/>
    </row>
    <row r="20" spans="1:18" s="473" customFormat="1" ht="18" customHeight="1" x14ac:dyDescent="0.2">
      <c r="A20" s="495">
        <v>41032</v>
      </c>
      <c r="B20" s="583" t="s">
        <v>91</v>
      </c>
      <c r="C20" s="483">
        <v>55099</v>
      </c>
      <c r="D20" s="485">
        <f>C20-C19</f>
        <v>725</v>
      </c>
      <c r="E20" s="487">
        <v>83062</v>
      </c>
      <c r="F20" s="488">
        <f>E20-E19</f>
        <v>217</v>
      </c>
      <c r="G20" s="540">
        <v>4454</v>
      </c>
      <c r="H20" s="566">
        <f>G20-G19</f>
        <v>72</v>
      </c>
      <c r="I20" s="497">
        <v>62.37</v>
      </c>
      <c r="J20" s="786">
        <f>(I20-I19)*1000</f>
        <v>699.99999999999568</v>
      </c>
      <c r="K20" s="778">
        <v>1708.86</v>
      </c>
      <c r="L20" s="566">
        <f>K20-K19</f>
        <v>41.939999999999827</v>
      </c>
      <c r="M20" s="498">
        <v>42.417000000000002</v>
      </c>
      <c r="N20" s="751">
        <f>(M20-M19)*1000</f>
        <v>684.00000000000455</v>
      </c>
      <c r="O20" s="759"/>
      <c r="P20" s="763"/>
      <c r="Q20" s="759"/>
    </row>
    <row r="21" spans="1:18" s="594" customFormat="1" ht="18" customHeight="1" x14ac:dyDescent="0.2">
      <c r="A21" s="495">
        <v>41059</v>
      </c>
      <c r="B21" s="583" t="s">
        <v>92</v>
      </c>
      <c r="C21" s="483">
        <v>55770</v>
      </c>
      <c r="D21" s="485">
        <f>C21-C20</f>
        <v>671</v>
      </c>
      <c r="E21" s="487">
        <v>83092</v>
      </c>
      <c r="F21" s="488">
        <f>E21-E20</f>
        <v>30</v>
      </c>
      <c r="G21" s="540">
        <v>4462</v>
      </c>
      <c r="H21" s="566">
        <f>G21-G20</f>
        <v>8</v>
      </c>
      <c r="I21" s="497">
        <v>62.41</v>
      </c>
      <c r="J21" s="786">
        <f>(I21-I20)*1000</f>
        <v>39.999999999999147</v>
      </c>
      <c r="K21" s="778">
        <v>1708.91</v>
      </c>
      <c r="L21" s="566">
        <f>K21-K20</f>
        <v>5.0000000000181899E-2</v>
      </c>
      <c r="M21" s="498">
        <v>42.417999999999999</v>
      </c>
      <c r="N21" s="751">
        <f>(M21-M20)*1000</f>
        <v>0.99999999999766942</v>
      </c>
      <c r="O21" s="759"/>
      <c r="P21" s="763"/>
      <c r="Q21" s="759"/>
    </row>
    <row r="22" spans="1:18" s="594" customFormat="1" ht="18" customHeight="1" x14ac:dyDescent="0.2">
      <c r="A22" s="495">
        <v>41092</v>
      </c>
      <c r="B22" s="583" t="s">
        <v>93</v>
      </c>
      <c r="C22" s="483">
        <v>56694</v>
      </c>
      <c r="D22" s="485">
        <f t="shared" ref="D22:D23" si="6">C22-C21</f>
        <v>924</v>
      </c>
      <c r="E22" s="487">
        <v>83122</v>
      </c>
      <c r="F22" s="488">
        <f t="shared" ref="F22:F23" si="7">E22-E21</f>
        <v>30</v>
      </c>
      <c r="G22" s="540">
        <v>4462.1499999999996</v>
      </c>
      <c r="H22" s="566">
        <f t="shared" ref="H22:H23" si="8">G22-G21</f>
        <v>0.1499999999996362</v>
      </c>
      <c r="I22" s="497">
        <v>62.41</v>
      </c>
      <c r="J22" s="786">
        <f t="shared" ref="J22:J23" si="9">(I22-I21)*1000</f>
        <v>0</v>
      </c>
      <c r="K22" s="778">
        <v>1709.08</v>
      </c>
      <c r="L22" s="566">
        <f t="shared" ref="L22:L23" si="10">K22-K21</f>
        <v>0.16999999999984539</v>
      </c>
      <c r="M22" s="498">
        <v>42.42</v>
      </c>
      <c r="N22" s="751">
        <f t="shared" ref="N22:N23" si="11">(M22-M19)*1000</f>
        <v>687.00000000000477</v>
      </c>
      <c r="O22" s="759"/>
      <c r="P22" s="763"/>
      <c r="Q22" s="759"/>
    </row>
    <row r="23" spans="1:18" s="594" customFormat="1" ht="18" customHeight="1" x14ac:dyDescent="0.2">
      <c r="A23" s="495">
        <v>41121</v>
      </c>
      <c r="B23" s="583" t="s">
        <v>94</v>
      </c>
      <c r="C23" s="483">
        <v>57437</v>
      </c>
      <c r="D23" s="485">
        <f t="shared" si="6"/>
        <v>743</v>
      </c>
      <c r="E23" s="487">
        <v>83148</v>
      </c>
      <c r="F23" s="488">
        <f t="shared" si="7"/>
        <v>26</v>
      </c>
      <c r="G23" s="540">
        <v>4462.1499999999996</v>
      </c>
      <c r="H23" s="566">
        <f t="shared" si="8"/>
        <v>0</v>
      </c>
      <c r="I23" s="497">
        <v>62.41</v>
      </c>
      <c r="J23" s="786">
        <f t="shared" si="9"/>
        <v>0</v>
      </c>
      <c r="K23" s="778">
        <v>1709.08</v>
      </c>
      <c r="L23" s="566">
        <f t="shared" si="10"/>
        <v>0</v>
      </c>
      <c r="M23" s="498">
        <v>42.42</v>
      </c>
      <c r="N23" s="751">
        <f t="shared" si="11"/>
        <v>3.0000000000001137</v>
      </c>
      <c r="O23" s="759"/>
      <c r="P23" s="763"/>
      <c r="Q23" s="759"/>
    </row>
    <row r="24" spans="1:18" s="473" customFormat="1" ht="18" customHeight="1" x14ac:dyDescent="0.2">
      <c r="A24" s="495">
        <v>41155</v>
      </c>
      <c r="B24" s="583" t="s">
        <v>95</v>
      </c>
      <c r="C24" s="483">
        <v>58349</v>
      </c>
      <c r="D24" s="485">
        <f>C24-C23</f>
        <v>912</v>
      </c>
      <c r="E24" s="487">
        <v>83178</v>
      </c>
      <c r="F24" s="488">
        <f>E24-E23</f>
        <v>30</v>
      </c>
      <c r="G24" s="540">
        <v>4462.1499999999996</v>
      </c>
      <c r="H24" s="566">
        <f>G24-G23</f>
        <v>0</v>
      </c>
      <c r="I24" s="497">
        <v>62.41</v>
      </c>
      <c r="J24" s="786">
        <f>(I24-I23)*1000</f>
        <v>0</v>
      </c>
      <c r="K24" s="778">
        <v>1709.08</v>
      </c>
      <c r="L24" s="566">
        <f>K24-K23</f>
        <v>0</v>
      </c>
      <c r="M24" s="498">
        <v>42.42</v>
      </c>
      <c r="N24" s="751">
        <f>(M24-M23)*1000</f>
        <v>0</v>
      </c>
      <c r="O24" s="759">
        <v>10277</v>
      </c>
      <c r="P24" s="763">
        <v>8777</v>
      </c>
      <c r="Q24" s="759"/>
    </row>
    <row r="25" spans="1:18" s="473" customFormat="1" ht="18" customHeight="1" x14ac:dyDescent="0.2">
      <c r="A25" s="495">
        <v>41186</v>
      </c>
      <c r="B25" s="585" t="s">
        <v>96</v>
      </c>
      <c r="C25" s="483">
        <v>59160</v>
      </c>
      <c r="D25" s="485">
        <f>C25-C24</f>
        <v>811</v>
      </c>
      <c r="E25" s="487">
        <v>83237</v>
      </c>
      <c r="F25" s="488">
        <f>E25-E24</f>
        <v>59</v>
      </c>
      <c r="G25" s="540">
        <v>4462.6099999999997</v>
      </c>
      <c r="H25" s="566">
        <f>G25-G24</f>
        <v>0.46000000000003638</v>
      </c>
      <c r="I25" s="497">
        <v>62.41</v>
      </c>
      <c r="J25" s="786">
        <f>(I25-I24)*1000</f>
        <v>0</v>
      </c>
      <c r="K25" s="778">
        <v>1736.13</v>
      </c>
      <c r="L25" s="566">
        <f>K25-K24</f>
        <v>27.050000000000182</v>
      </c>
      <c r="M25" s="767">
        <v>42.651000000000003</v>
      </c>
      <c r="N25" s="769">
        <f>(M25-M24)*1000</f>
        <v>231.00000000000165</v>
      </c>
      <c r="O25" s="771">
        <v>10315</v>
      </c>
      <c r="P25" s="772">
        <v>8816</v>
      </c>
      <c r="Q25" s="773">
        <f>(O25-O24)+(P25-P24)</f>
        <v>77</v>
      </c>
      <c r="R25" s="473" t="s">
        <v>385</v>
      </c>
    </row>
    <row r="26" spans="1:18" s="473" customFormat="1" ht="18" customHeight="1" x14ac:dyDescent="0.2">
      <c r="A26" s="495">
        <v>41218</v>
      </c>
      <c r="B26" s="585" t="s">
        <v>97</v>
      </c>
      <c r="C26" s="483">
        <v>60025</v>
      </c>
      <c r="D26" s="485">
        <f>C26-C25</f>
        <v>865</v>
      </c>
      <c r="E26" s="487">
        <v>83447</v>
      </c>
      <c r="F26" s="488">
        <f>E26-E25</f>
        <v>210</v>
      </c>
      <c r="G26" s="540">
        <v>4606</v>
      </c>
      <c r="H26" s="566">
        <f>G26-G25</f>
        <v>143.39000000000033</v>
      </c>
      <c r="I26" s="497">
        <v>62.9</v>
      </c>
      <c r="J26" s="786">
        <f>(I26-I25)*1000</f>
        <v>490.00000000000199</v>
      </c>
      <c r="K26" s="778">
        <v>1852</v>
      </c>
      <c r="L26" s="566">
        <f>K26-K25</f>
        <v>115.86999999999989</v>
      </c>
      <c r="M26" s="767">
        <v>43.628</v>
      </c>
      <c r="N26" s="769">
        <f>(M26-M25)*1000</f>
        <v>976.99999999999682</v>
      </c>
      <c r="O26" s="771">
        <v>10347</v>
      </c>
      <c r="P26" s="772">
        <v>8857</v>
      </c>
      <c r="Q26" s="773">
        <f t="shared" ref="Q26" si="12">(O26-O25)+(P26-P25)</f>
        <v>73</v>
      </c>
    </row>
    <row r="27" spans="1:18" s="473" customFormat="1" ht="18" customHeight="1" x14ac:dyDescent="0.2">
      <c r="A27" s="496"/>
      <c r="B27" s="585" t="s">
        <v>98</v>
      </c>
      <c r="C27" s="483"/>
      <c r="D27" s="485"/>
      <c r="E27" s="487"/>
      <c r="F27" s="488"/>
      <c r="G27" s="540"/>
      <c r="H27" s="566"/>
      <c r="I27" s="497"/>
      <c r="J27" s="786"/>
      <c r="K27" s="778"/>
      <c r="L27" s="566"/>
      <c r="M27" s="767"/>
      <c r="N27" s="769"/>
      <c r="O27" s="771"/>
      <c r="P27" s="772"/>
      <c r="Q27" s="773"/>
    </row>
    <row r="28" spans="1:18" s="473" customFormat="1" ht="18" customHeight="1" thickBot="1" x14ac:dyDescent="0.25">
      <c r="A28" s="656">
        <v>41276</v>
      </c>
      <c r="B28" s="600" t="s">
        <v>99</v>
      </c>
      <c r="C28" s="601">
        <v>61653</v>
      </c>
      <c r="D28" s="602">
        <f>C28-C26</f>
        <v>1628</v>
      </c>
      <c r="E28" s="603">
        <v>84688</v>
      </c>
      <c r="F28" s="605">
        <f>E28-E26</f>
        <v>1241</v>
      </c>
      <c r="G28" s="606">
        <v>5165</v>
      </c>
      <c r="H28" s="607">
        <f>G28-G26</f>
        <v>559</v>
      </c>
      <c r="I28" s="608">
        <v>68.510000000000005</v>
      </c>
      <c r="J28" s="788">
        <f>(I28-I26)*1000</f>
        <v>5610.0000000000064</v>
      </c>
      <c r="K28" s="780">
        <v>2098</v>
      </c>
      <c r="L28" s="607">
        <f>K28-K26</f>
        <v>246</v>
      </c>
      <c r="M28" s="768">
        <v>47.473999999999997</v>
      </c>
      <c r="N28" s="770">
        <f>(M28-M26)*1000</f>
        <v>3845.9999999999964</v>
      </c>
      <c r="O28" s="771">
        <v>10415</v>
      </c>
      <c r="P28" s="772">
        <v>8923</v>
      </c>
      <c r="Q28" s="773">
        <f>(O28-O26)+(P28-P26)</f>
        <v>134</v>
      </c>
      <c r="R28" s="473" t="s">
        <v>406</v>
      </c>
    </row>
    <row r="29" spans="1:18" s="703" customFormat="1" ht="18" customHeight="1" thickBot="1" x14ac:dyDescent="0.25">
      <c r="A29" s="697">
        <v>2012</v>
      </c>
      <c r="B29" s="698"/>
      <c r="C29" s="699"/>
      <c r="D29" s="700">
        <f>SUM(D17:D28)</f>
        <v>9484</v>
      </c>
      <c r="E29" s="700"/>
      <c r="F29" s="700">
        <f>SUM(F17:F28)</f>
        <v>3764</v>
      </c>
      <c r="G29" s="700"/>
      <c r="H29" s="700">
        <f>SUM(H18:H28)</f>
        <v>1055</v>
      </c>
      <c r="I29" s="701"/>
      <c r="J29" s="789">
        <f>SUM(J17:J28)</f>
        <v>15380.000000000004</v>
      </c>
      <c r="K29" s="699"/>
      <c r="L29" s="700">
        <f>SUM(L18:L28)</f>
        <v>588</v>
      </c>
      <c r="M29" s="701"/>
      <c r="N29" s="754">
        <f>SUM(N17:N28)</f>
        <v>12048.999999999998</v>
      </c>
      <c r="O29" s="755"/>
      <c r="P29" s="766"/>
      <c r="Q29" s="755"/>
    </row>
    <row r="30" spans="1:18" s="473" customFormat="1" ht="18" customHeight="1" x14ac:dyDescent="0.2">
      <c r="A30" s="495">
        <v>41309</v>
      </c>
      <c r="B30" s="583" t="s">
        <v>88</v>
      </c>
      <c r="C30" s="483">
        <v>62461</v>
      </c>
      <c r="D30" s="485">
        <f>C30-C28</f>
        <v>808</v>
      </c>
      <c r="E30" s="487">
        <v>85488</v>
      </c>
      <c r="F30" s="488">
        <f>E30-E28</f>
        <v>800</v>
      </c>
      <c r="G30" s="540">
        <v>5395</v>
      </c>
      <c r="H30" s="566">
        <f>G30-G28</f>
        <v>230</v>
      </c>
      <c r="I30" s="497">
        <v>71.62</v>
      </c>
      <c r="J30" s="786">
        <f>(I30-I28)*1000</f>
        <v>3109.9999999999995</v>
      </c>
      <c r="K30" s="778">
        <v>2271</v>
      </c>
      <c r="L30" s="566">
        <f>K30-K28</f>
        <v>173</v>
      </c>
      <c r="M30" s="767">
        <v>50.371000000000002</v>
      </c>
      <c r="N30" s="769">
        <f>(M30-M28)*1000</f>
        <v>2897.0000000000055</v>
      </c>
      <c r="O30" s="771">
        <v>10443</v>
      </c>
      <c r="P30" s="772">
        <v>8957</v>
      </c>
      <c r="Q30" s="773">
        <f>(O30-O28)+(P30-P28)</f>
        <v>62</v>
      </c>
    </row>
    <row r="31" spans="1:18" s="473" customFormat="1" ht="18" customHeight="1" x14ac:dyDescent="0.2">
      <c r="A31" s="495">
        <v>41338</v>
      </c>
      <c r="B31" s="583" t="s">
        <v>89</v>
      </c>
      <c r="C31" s="483">
        <v>63226</v>
      </c>
      <c r="D31" s="485">
        <f>C31-C30</f>
        <v>765</v>
      </c>
      <c r="E31" s="487">
        <v>86371</v>
      </c>
      <c r="F31" s="488">
        <f>E31-E30</f>
        <v>883</v>
      </c>
      <c r="G31" s="540">
        <v>5740</v>
      </c>
      <c r="H31" s="566">
        <f>G31-G30</f>
        <v>345</v>
      </c>
      <c r="I31" s="497">
        <v>75.64</v>
      </c>
      <c r="J31" s="786">
        <f>(I31-I30)*1000</f>
        <v>4019.9999999999959</v>
      </c>
      <c r="K31" s="778">
        <v>2486</v>
      </c>
      <c r="L31" s="566">
        <f>K31-K30</f>
        <v>215</v>
      </c>
      <c r="M31" s="767">
        <v>53.247</v>
      </c>
      <c r="N31" s="769">
        <f t="shared" ref="N31:N41" si="13">(M31-M30)*1000</f>
        <v>2875.9999999999977</v>
      </c>
      <c r="O31" s="771">
        <v>10479</v>
      </c>
      <c r="P31" s="772">
        <v>8990</v>
      </c>
      <c r="Q31" s="773">
        <f t="shared" ref="Q31:Q39" si="14">(O31-O30)+(P31-P30)</f>
        <v>69</v>
      </c>
    </row>
    <row r="32" spans="1:18" s="473" customFormat="1" ht="18" customHeight="1" x14ac:dyDescent="0.2">
      <c r="A32" s="495">
        <v>41368</v>
      </c>
      <c r="B32" s="583" t="s">
        <v>90</v>
      </c>
      <c r="C32" s="483">
        <v>63972</v>
      </c>
      <c r="D32" s="485">
        <f>C32-C31</f>
        <v>746</v>
      </c>
      <c r="E32" s="487">
        <v>87007</v>
      </c>
      <c r="F32" s="488">
        <f>E32-E31</f>
        <v>636</v>
      </c>
      <c r="G32" s="540">
        <v>5911</v>
      </c>
      <c r="H32" s="566">
        <f>G32-G31</f>
        <v>171</v>
      </c>
      <c r="I32" s="497">
        <v>77.83</v>
      </c>
      <c r="J32" s="786">
        <f>(I32-I31)*1000</f>
        <v>2189.9999999999977</v>
      </c>
      <c r="K32" s="778">
        <v>2728</v>
      </c>
      <c r="L32" s="566">
        <f>K32-K31</f>
        <v>242</v>
      </c>
      <c r="M32" s="767">
        <v>55.792999999999999</v>
      </c>
      <c r="N32" s="769">
        <f t="shared" si="13"/>
        <v>2545.9999999999995</v>
      </c>
      <c r="O32" s="771">
        <v>10508</v>
      </c>
      <c r="P32" s="772">
        <v>9026</v>
      </c>
      <c r="Q32" s="773">
        <f t="shared" si="14"/>
        <v>65</v>
      </c>
    </row>
    <row r="33" spans="1:18" s="473" customFormat="1" ht="18" customHeight="1" x14ac:dyDescent="0.2">
      <c r="A33" s="495">
        <v>41393</v>
      </c>
      <c r="B33" s="583" t="s">
        <v>91</v>
      </c>
      <c r="C33" s="483">
        <v>64597</v>
      </c>
      <c r="D33" s="485">
        <f>C33-C32</f>
        <v>625</v>
      </c>
      <c r="E33" s="487">
        <v>87253</v>
      </c>
      <c r="F33" s="488">
        <f>E33-E32</f>
        <v>246</v>
      </c>
      <c r="G33" s="540">
        <v>5996</v>
      </c>
      <c r="H33" s="566">
        <f>G33-G32</f>
        <v>85</v>
      </c>
      <c r="I33" s="497">
        <v>78.53</v>
      </c>
      <c r="J33" s="786">
        <f>(I33-I32)*1000</f>
        <v>700.00000000000284</v>
      </c>
      <c r="K33" s="778">
        <v>2862</v>
      </c>
      <c r="L33" s="566">
        <f>K33-K32</f>
        <v>134</v>
      </c>
      <c r="M33" s="767">
        <v>56.875</v>
      </c>
      <c r="N33" s="769">
        <f t="shared" si="13"/>
        <v>1082.0000000000007</v>
      </c>
      <c r="O33" s="771">
        <v>10527</v>
      </c>
      <c r="P33" s="772">
        <v>9052</v>
      </c>
      <c r="Q33" s="773">
        <f t="shared" si="14"/>
        <v>45</v>
      </c>
    </row>
    <row r="34" spans="1:18" s="594" customFormat="1" ht="18" customHeight="1" x14ac:dyDescent="0.2">
      <c r="A34" s="495">
        <v>41429</v>
      </c>
      <c r="B34" s="583" t="s">
        <v>92</v>
      </c>
      <c r="C34" s="483">
        <v>65526</v>
      </c>
      <c r="D34" s="485">
        <f>C34-C33</f>
        <v>929</v>
      </c>
      <c r="E34" s="487">
        <v>87417</v>
      </c>
      <c r="F34" s="488">
        <f>E34-E33</f>
        <v>164</v>
      </c>
      <c r="G34" s="540">
        <v>6037</v>
      </c>
      <c r="H34" s="566">
        <f>G34-G33</f>
        <v>41</v>
      </c>
      <c r="I34" s="497">
        <v>78.77</v>
      </c>
      <c r="J34" s="786">
        <f>(I34-I33)*1000</f>
        <v>239.99999999999488</v>
      </c>
      <c r="K34" s="778">
        <v>2945</v>
      </c>
      <c r="L34" s="566">
        <f>K34-K33</f>
        <v>83</v>
      </c>
      <c r="M34" s="767">
        <v>57.595999999999997</v>
      </c>
      <c r="N34" s="769">
        <f t="shared" si="13"/>
        <v>720.99999999999659</v>
      </c>
      <c r="O34" s="771">
        <v>10551</v>
      </c>
      <c r="P34" s="772">
        <v>9093</v>
      </c>
      <c r="Q34" s="773">
        <f t="shared" si="14"/>
        <v>65</v>
      </c>
    </row>
    <row r="35" spans="1:18" s="594" customFormat="1" ht="18" customHeight="1" x14ac:dyDescent="0.2">
      <c r="A35" s="495">
        <v>41456</v>
      </c>
      <c r="B35" s="583" t="s">
        <v>93</v>
      </c>
      <c r="C35" s="483">
        <v>66277</v>
      </c>
      <c r="D35" s="485">
        <f t="shared" ref="D35:D36" si="15">C35-C34</f>
        <v>751</v>
      </c>
      <c r="E35" s="487">
        <v>87464</v>
      </c>
      <c r="F35" s="488">
        <f t="shared" ref="F35:F36" si="16">E35-E34</f>
        <v>47</v>
      </c>
      <c r="G35" s="540">
        <v>6051</v>
      </c>
      <c r="H35" s="566">
        <f t="shared" ref="H35:H36" si="17">G35-G34</f>
        <v>14</v>
      </c>
      <c r="I35" s="497">
        <v>78.819999999999993</v>
      </c>
      <c r="J35" s="786">
        <f t="shared" ref="J35:J36" si="18">(I35-I34)*1000</f>
        <v>49.999999999997158</v>
      </c>
      <c r="K35" s="778">
        <v>2984</v>
      </c>
      <c r="L35" s="566">
        <f t="shared" ref="L35:L36" si="19">K35-K34</f>
        <v>39</v>
      </c>
      <c r="M35" s="767">
        <v>57.74</v>
      </c>
      <c r="N35" s="769">
        <f t="shared" si="13"/>
        <v>144.00000000000546</v>
      </c>
      <c r="O35" s="771">
        <v>10573</v>
      </c>
      <c r="P35" s="772">
        <v>9126</v>
      </c>
      <c r="Q35" s="773">
        <f t="shared" si="14"/>
        <v>55</v>
      </c>
    </row>
    <row r="36" spans="1:18" s="594" customFormat="1" ht="18" customHeight="1" x14ac:dyDescent="0.2">
      <c r="A36" s="495">
        <v>41488</v>
      </c>
      <c r="B36" s="583" t="s">
        <v>94</v>
      </c>
      <c r="C36" s="483">
        <v>67164</v>
      </c>
      <c r="D36" s="485">
        <f t="shared" si="15"/>
        <v>887</v>
      </c>
      <c r="E36" s="487">
        <v>87492</v>
      </c>
      <c r="F36" s="488">
        <f t="shared" si="16"/>
        <v>28</v>
      </c>
      <c r="G36" s="540">
        <v>6051</v>
      </c>
      <c r="H36" s="566">
        <f t="shared" si="17"/>
        <v>0</v>
      </c>
      <c r="I36" s="497">
        <v>78.819999999999993</v>
      </c>
      <c r="J36" s="786">
        <f t="shared" si="18"/>
        <v>0</v>
      </c>
      <c r="K36" s="778">
        <v>2984</v>
      </c>
      <c r="L36" s="566">
        <f t="shared" si="19"/>
        <v>0</v>
      </c>
      <c r="M36" s="767">
        <v>57.74</v>
      </c>
      <c r="N36" s="769">
        <f t="shared" si="13"/>
        <v>0</v>
      </c>
      <c r="O36" s="771">
        <v>10599</v>
      </c>
      <c r="P36" s="772">
        <v>9171</v>
      </c>
      <c r="Q36" s="773">
        <f t="shared" si="14"/>
        <v>71</v>
      </c>
    </row>
    <row r="37" spans="1:18" s="473" customFormat="1" ht="18" customHeight="1" x14ac:dyDescent="0.2">
      <c r="A37" s="714">
        <v>41508</v>
      </c>
      <c r="B37" s="975" t="s">
        <v>95</v>
      </c>
      <c r="C37" s="483">
        <v>67754</v>
      </c>
      <c r="D37" s="485">
        <f>C37-C36</f>
        <v>590</v>
      </c>
      <c r="E37" s="487">
        <v>87510</v>
      </c>
      <c r="F37" s="488">
        <f>E37-E36</f>
        <v>18</v>
      </c>
      <c r="G37" s="540">
        <v>6051</v>
      </c>
      <c r="H37" s="566">
        <f>G37-G36</f>
        <v>0</v>
      </c>
      <c r="I37" s="497">
        <v>78.819999999999993</v>
      </c>
      <c r="J37" s="786">
        <f>(I37-I36)*1000</f>
        <v>0</v>
      </c>
      <c r="K37" s="778">
        <v>2984</v>
      </c>
      <c r="L37" s="566">
        <f>K37-K36</f>
        <v>0</v>
      </c>
      <c r="M37" s="767">
        <v>57.74</v>
      </c>
      <c r="N37" s="769">
        <f t="shared" si="13"/>
        <v>0</v>
      </c>
      <c r="O37" s="771">
        <v>10608</v>
      </c>
      <c r="P37" s="772">
        <v>9191</v>
      </c>
      <c r="Q37" s="773">
        <f t="shared" si="14"/>
        <v>29</v>
      </c>
    </row>
    <row r="38" spans="1:18" s="473" customFormat="1" ht="18" customHeight="1" x14ac:dyDescent="0.2">
      <c r="A38" s="714">
        <v>41547</v>
      </c>
      <c r="B38" s="976" t="s">
        <v>96</v>
      </c>
      <c r="C38" s="483">
        <v>68845</v>
      </c>
      <c r="D38" s="485">
        <f>C38-C37</f>
        <v>1091</v>
      </c>
      <c r="E38" s="487">
        <v>87614</v>
      </c>
      <c r="F38" s="488">
        <f>E38-E37</f>
        <v>104</v>
      </c>
      <c r="G38" s="540">
        <v>6093</v>
      </c>
      <c r="H38" s="566">
        <f>G38-G37</f>
        <v>42</v>
      </c>
      <c r="I38" s="497">
        <v>78.97</v>
      </c>
      <c r="J38" s="786">
        <f>(I38-I37)*1000</f>
        <v>150.00000000000568</v>
      </c>
      <c r="K38" s="778">
        <v>3060</v>
      </c>
      <c r="L38" s="566">
        <f>K38-K37</f>
        <v>76</v>
      </c>
      <c r="M38" s="767">
        <v>58.113</v>
      </c>
      <c r="N38" s="769">
        <f t="shared" si="13"/>
        <v>372.99999999999756</v>
      </c>
      <c r="O38" s="771">
        <v>10634</v>
      </c>
      <c r="P38" s="772">
        <v>9228</v>
      </c>
      <c r="Q38" s="773">
        <f t="shared" si="14"/>
        <v>63</v>
      </c>
    </row>
    <row r="39" spans="1:18" s="473" customFormat="1" ht="18" customHeight="1" x14ac:dyDescent="0.2">
      <c r="A39" s="495">
        <v>41578</v>
      </c>
      <c r="B39" s="585" t="s">
        <v>97</v>
      </c>
      <c r="C39" s="483">
        <v>69720</v>
      </c>
      <c r="D39" s="485">
        <f>C39-C38</f>
        <v>875</v>
      </c>
      <c r="E39" s="487">
        <v>87866</v>
      </c>
      <c r="F39" s="488">
        <f>E39-E38</f>
        <v>252</v>
      </c>
      <c r="G39" s="540">
        <v>6183</v>
      </c>
      <c r="H39" s="566">
        <f>G39-G38</f>
        <v>90</v>
      </c>
      <c r="I39" s="497">
        <v>79.45</v>
      </c>
      <c r="J39" s="786">
        <f>(I39-I38)*1000</f>
        <v>480.00000000000398</v>
      </c>
      <c r="K39" s="778">
        <v>3228</v>
      </c>
      <c r="L39" s="566">
        <f>K39-K38</f>
        <v>168</v>
      </c>
      <c r="M39" s="767">
        <v>59.448</v>
      </c>
      <c r="N39" s="769">
        <f t="shared" si="13"/>
        <v>1335.0000000000009</v>
      </c>
      <c r="O39" s="771">
        <v>10653</v>
      </c>
      <c r="P39" s="772">
        <v>9261</v>
      </c>
      <c r="Q39" s="773">
        <f t="shared" si="14"/>
        <v>52</v>
      </c>
    </row>
    <row r="40" spans="1:18" s="473" customFormat="1" ht="18" customHeight="1" x14ac:dyDescent="0.2">
      <c r="A40" s="495">
        <v>41606</v>
      </c>
      <c r="B40" s="585" t="s">
        <v>98</v>
      </c>
      <c r="C40" s="483"/>
      <c r="D40" s="485"/>
      <c r="E40" s="487">
        <v>88199</v>
      </c>
      <c r="F40" s="488">
        <f>E40-E39</f>
        <v>333</v>
      </c>
      <c r="G40" s="540">
        <v>6314</v>
      </c>
      <c r="H40" s="566">
        <f>G40-G39</f>
        <v>131</v>
      </c>
      <c r="I40" s="497">
        <v>80.62</v>
      </c>
      <c r="J40" s="786">
        <f>(I40-I39)*1000</f>
        <v>1170.0000000000018</v>
      </c>
      <c r="K40" s="778">
        <v>3309</v>
      </c>
      <c r="L40" s="566">
        <f>K40-K39</f>
        <v>81</v>
      </c>
      <c r="M40" s="767">
        <v>60.57</v>
      </c>
      <c r="N40" s="769">
        <f t="shared" si="13"/>
        <v>1122</v>
      </c>
      <c r="O40" s="771"/>
      <c r="P40" s="772"/>
      <c r="Q40" s="773"/>
      <c r="R40" s="473" t="s">
        <v>463</v>
      </c>
    </row>
    <row r="41" spans="1:18" s="473" customFormat="1" ht="18" customHeight="1" thickBot="1" x14ac:dyDescent="0.25">
      <c r="A41" s="656">
        <v>41631</v>
      </c>
      <c r="B41" s="600" t="s">
        <v>99</v>
      </c>
      <c r="C41" s="601">
        <v>70523</v>
      </c>
      <c r="D41" s="602">
        <f>C41-C39</f>
        <v>803</v>
      </c>
      <c r="E41" s="603">
        <v>88709</v>
      </c>
      <c r="F41" s="605">
        <f>E41-E40</f>
        <v>510</v>
      </c>
      <c r="G41" s="606"/>
      <c r="H41" s="607"/>
      <c r="I41" s="608">
        <v>81.7</v>
      </c>
      <c r="J41" s="786">
        <f>(I41-I40)*1000</f>
        <v>1079.9999999999982</v>
      </c>
      <c r="K41" s="780"/>
      <c r="L41" s="607"/>
      <c r="M41" s="768">
        <v>61.2</v>
      </c>
      <c r="N41" s="769">
        <f t="shared" si="13"/>
        <v>630.0000000000025</v>
      </c>
      <c r="O41" s="771">
        <v>10658</v>
      </c>
      <c r="P41" s="772">
        <v>9273</v>
      </c>
      <c r="Q41" s="773">
        <f>(O41-O39)+(P41-P39)</f>
        <v>17</v>
      </c>
      <c r="R41" s="473" t="s">
        <v>482</v>
      </c>
    </row>
    <row r="42" spans="1:18" s="703" customFormat="1" ht="18" customHeight="1" thickBot="1" x14ac:dyDescent="0.25">
      <c r="A42" s="697">
        <v>2013</v>
      </c>
      <c r="B42" s="698"/>
      <c r="C42" s="699"/>
      <c r="D42" s="700">
        <f>SUM(D30:D41)</f>
        <v>8870</v>
      </c>
      <c r="E42" s="700"/>
      <c r="F42" s="700">
        <f>SUM(F30:F41)</f>
        <v>4021</v>
      </c>
      <c r="G42" s="700"/>
      <c r="H42" s="700">
        <f>SUM(H31:H41)</f>
        <v>919</v>
      </c>
      <c r="I42" s="701"/>
      <c r="J42" s="789">
        <f>SUM(J30:J41)</f>
        <v>13189.999999999996</v>
      </c>
      <c r="K42" s="699"/>
      <c r="L42" s="700">
        <f>SUM(L31:L41)</f>
        <v>1038</v>
      </c>
      <c r="M42" s="701"/>
      <c r="N42" s="754">
        <f>SUM(N30:N41)</f>
        <v>13726.000000000005</v>
      </c>
      <c r="O42" s="755"/>
      <c r="P42" s="766"/>
      <c r="Q42" s="755">
        <f>SUM(Q30:Q41)</f>
        <v>593</v>
      </c>
    </row>
    <row r="43" spans="1:18" ht="18" customHeight="1" x14ac:dyDescent="0.2"/>
    <row r="44" spans="1:18" ht="18" customHeight="1" x14ac:dyDescent="0.2"/>
    <row r="45" spans="1:18" ht="18" customHeight="1" x14ac:dyDescent="0.2"/>
    <row r="46" spans="1:18" ht="18" customHeight="1" x14ac:dyDescent="0.2"/>
    <row r="47" spans="1:18" ht="18" customHeight="1" x14ac:dyDescent="0.2"/>
    <row r="48" spans="1:1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</sheetData>
  <pageMargins left="0.70866141732283472" right="0.70866141732283472" top="0.78740157480314965" bottom="0.78740157480314965" header="0.31496062992125984" footer="0.31496062992125984"/>
  <pageSetup paperSize="9" scale="67" orientation="landscape" verticalDpi="0" r:id="rId1"/>
  <colBreaks count="1" manualBreakCount="1">
    <brk id="16" max="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zoomScaleNormal="100" workbookViewId="0">
      <pane ySplit="4" topLeftCell="A44" activePane="bottomLeft" state="frozen"/>
      <selection pane="bottomLeft" activeCell="A63" sqref="A63"/>
    </sheetView>
  </sheetViews>
  <sheetFormatPr baseColWidth="10" defaultRowHeight="17.100000000000001" customHeight="1" x14ac:dyDescent="0.2"/>
  <cols>
    <col min="1" max="1" width="11.42578125" style="56"/>
    <col min="2" max="2" width="12.28515625" style="210" customWidth="1"/>
    <col min="3" max="3" width="12.42578125" style="990" customWidth="1"/>
    <col min="4" max="4" width="14.140625" style="1003" customWidth="1"/>
    <col min="5" max="5" width="14.140625" style="1093" customWidth="1"/>
    <col min="6" max="6" width="14.85546875" style="993" customWidth="1"/>
    <col min="7" max="7" width="14.5703125" style="1025" customWidth="1"/>
    <col min="8" max="8" width="14.85546875" style="993" customWidth="1"/>
    <col min="9" max="9" width="14.5703125" style="1025" customWidth="1"/>
    <col min="10" max="10" width="14.85546875" style="969" customWidth="1"/>
    <col min="11" max="11" width="14.85546875" style="1025" customWidth="1"/>
    <col min="12" max="12" width="17.85546875" style="1025" customWidth="1"/>
    <col min="13" max="13" width="14.5703125" style="1025" customWidth="1"/>
    <col min="14" max="14" width="3" customWidth="1"/>
    <col min="15" max="15" width="16.140625" style="993" customWidth="1"/>
    <col min="16" max="16" width="16.42578125" style="971" customWidth="1"/>
    <col min="17" max="17" width="13.7109375" style="983" customWidth="1"/>
    <col min="18" max="18" width="14.85546875" style="1004" customWidth="1"/>
  </cols>
  <sheetData>
    <row r="1" spans="1:18" ht="17.100000000000001" customHeight="1" thickBot="1" x14ac:dyDescent="0.25">
      <c r="A1" s="1047" t="s">
        <v>284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O1" s="1264" t="s">
        <v>459</v>
      </c>
      <c r="P1" s="1265"/>
      <c r="Q1" s="1265"/>
      <c r="R1" s="1266"/>
    </row>
    <row r="2" spans="1:18" ht="17.100000000000001" customHeight="1" thickBot="1" x14ac:dyDescent="0.25">
      <c r="A2" s="1000"/>
      <c r="B2" s="998"/>
      <c r="C2" s="1036">
        <v>2100018943</v>
      </c>
      <c r="D2" s="998"/>
      <c r="E2" s="998"/>
      <c r="F2" s="1049">
        <v>1100203974</v>
      </c>
      <c r="G2" s="1050"/>
      <c r="H2" s="1049">
        <v>1100203974</v>
      </c>
      <c r="I2" s="1050"/>
      <c r="J2" s="1058">
        <v>1100940736</v>
      </c>
      <c r="K2" s="1062"/>
      <c r="N2" s="999"/>
      <c r="O2" s="999"/>
      <c r="P2" s="998"/>
      <c r="Q2" s="999"/>
      <c r="R2" s="998"/>
    </row>
    <row r="3" spans="1:18" s="982" customFormat="1" ht="17.100000000000001" customHeight="1" x14ac:dyDescent="0.2">
      <c r="A3" s="980" t="s">
        <v>162</v>
      </c>
      <c r="B3" s="981" t="s">
        <v>458</v>
      </c>
      <c r="C3" s="991" t="s">
        <v>7</v>
      </c>
      <c r="D3" s="988" t="s">
        <v>61</v>
      </c>
      <c r="E3" s="1094" t="s">
        <v>549</v>
      </c>
      <c r="F3" s="994" t="s">
        <v>470</v>
      </c>
      <c r="G3" s="1027" t="s">
        <v>475</v>
      </c>
      <c r="H3" s="994" t="s">
        <v>472</v>
      </c>
      <c r="I3" s="1027" t="s">
        <v>477</v>
      </c>
      <c r="J3" s="986" t="s">
        <v>470</v>
      </c>
      <c r="K3" s="1262" t="s">
        <v>503</v>
      </c>
      <c r="L3" s="1027" t="s">
        <v>474</v>
      </c>
      <c r="M3" s="1022" t="s">
        <v>61</v>
      </c>
      <c r="O3" s="994" t="s">
        <v>3</v>
      </c>
      <c r="P3" s="986" t="s">
        <v>61</v>
      </c>
      <c r="Q3" s="984" t="s">
        <v>68</v>
      </c>
      <c r="R3" s="996" t="s">
        <v>61</v>
      </c>
    </row>
    <row r="4" spans="1:18" s="982" customFormat="1" ht="17.100000000000001" customHeight="1" thickBot="1" x14ac:dyDescent="0.25">
      <c r="A4" s="806"/>
      <c r="B4" s="734"/>
      <c r="C4" s="992"/>
      <c r="D4" s="989" t="s">
        <v>460</v>
      </c>
      <c r="E4" s="1095" t="s">
        <v>550</v>
      </c>
      <c r="F4" s="995" t="s">
        <v>471</v>
      </c>
      <c r="G4" s="1028" t="s">
        <v>3</v>
      </c>
      <c r="H4" s="995" t="s">
        <v>473</v>
      </c>
      <c r="I4" s="1028" t="s">
        <v>3</v>
      </c>
      <c r="J4" s="987" t="s">
        <v>478</v>
      </c>
      <c r="K4" s="1263"/>
      <c r="L4" s="1028" t="s">
        <v>476</v>
      </c>
      <c r="M4" s="1023" t="s">
        <v>480</v>
      </c>
      <c r="O4" s="995"/>
      <c r="P4" s="987"/>
      <c r="Q4" s="985"/>
      <c r="R4" s="997" t="s">
        <v>608</v>
      </c>
    </row>
    <row r="5" spans="1:18" ht="17.100000000000001" customHeight="1" x14ac:dyDescent="0.2">
      <c r="A5" s="1002">
        <v>41578</v>
      </c>
      <c r="B5" s="366"/>
      <c r="C5" s="1008">
        <v>693</v>
      </c>
      <c r="D5" s="1009">
        <v>693</v>
      </c>
      <c r="E5" s="1096"/>
      <c r="F5" s="1051">
        <v>971</v>
      </c>
      <c r="G5" s="1052"/>
      <c r="H5" s="1051"/>
      <c r="I5" s="1052"/>
      <c r="J5" s="1059"/>
      <c r="K5" s="1052"/>
      <c r="L5" s="1026"/>
      <c r="M5" s="1026">
        <v>971</v>
      </c>
      <c r="N5" s="738"/>
      <c r="O5" s="1010">
        <v>377</v>
      </c>
      <c r="P5" s="1011">
        <v>377</v>
      </c>
      <c r="Q5" s="1012">
        <v>2</v>
      </c>
      <c r="R5" s="1013">
        <v>2</v>
      </c>
    </row>
    <row r="6" spans="1:18" ht="17.100000000000001" customHeight="1" x14ac:dyDescent="0.2">
      <c r="A6" s="1001">
        <v>41611</v>
      </c>
      <c r="B6" s="5" t="s">
        <v>98</v>
      </c>
      <c r="C6" s="1014">
        <v>2020</v>
      </c>
      <c r="D6" s="848">
        <f>C6-C5</f>
        <v>1327</v>
      </c>
      <c r="E6" s="1096"/>
      <c r="F6" s="1053">
        <v>2350</v>
      </c>
      <c r="G6" s="1054">
        <v>2350</v>
      </c>
      <c r="H6" s="1053"/>
      <c r="I6" s="1054"/>
      <c r="J6" s="1060"/>
      <c r="K6" s="1054"/>
      <c r="L6" s="1024"/>
      <c r="M6" s="1024">
        <f>F6-F5</f>
        <v>1379</v>
      </c>
      <c r="N6" s="738"/>
      <c r="O6" s="1015">
        <v>595</v>
      </c>
      <c r="P6" s="1016">
        <f>O6-O5</f>
        <v>218</v>
      </c>
      <c r="Q6" s="1017">
        <v>12</v>
      </c>
      <c r="R6" s="1018">
        <f>Q6-Q5</f>
        <v>10</v>
      </c>
    </row>
    <row r="7" spans="1:18" ht="17.100000000000001" customHeight="1" x14ac:dyDescent="0.2">
      <c r="A7" s="1001">
        <v>41638</v>
      </c>
      <c r="B7" s="5" t="s">
        <v>99</v>
      </c>
      <c r="C7" s="1014">
        <v>3307</v>
      </c>
      <c r="D7" s="848">
        <f>C7-C6</f>
        <v>1287</v>
      </c>
      <c r="E7" s="1096"/>
      <c r="F7" s="1053">
        <v>93</v>
      </c>
      <c r="G7" s="1054">
        <v>93</v>
      </c>
      <c r="H7" s="1053">
        <v>230</v>
      </c>
      <c r="I7" s="1054">
        <v>230</v>
      </c>
      <c r="J7" s="1060">
        <v>241</v>
      </c>
      <c r="K7" s="1054">
        <v>241</v>
      </c>
      <c r="L7" s="1024">
        <f>K7-I7</f>
        <v>11</v>
      </c>
      <c r="M7" s="1024">
        <f>SUM(G7,L7)</f>
        <v>104</v>
      </c>
      <c r="N7" s="738"/>
      <c r="O7" s="1015">
        <v>737.86</v>
      </c>
      <c r="P7" s="1016">
        <f>O7-O6</f>
        <v>142.86000000000001</v>
      </c>
      <c r="Q7" s="1017">
        <v>25</v>
      </c>
      <c r="R7" s="1018">
        <f>Q7-Q6</f>
        <v>13</v>
      </c>
    </row>
    <row r="8" spans="1:18" ht="17.100000000000001" customHeight="1" x14ac:dyDescent="0.2">
      <c r="A8" s="1006">
        <v>2013</v>
      </c>
      <c r="B8" s="1005">
        <v>2013</v>
      </c>
      <c r="C8" s="1019"/>
      <c r="D8" s="1020">
        <f>SUM(D5:D7)</f>
        <v>3307</v>
      </c>
      <c r="E8" s="1097"/>
      <c r="F8" s="1055"/>
      <c r="G8" s="1056">
        <f>SUM(G6:G7)</f>
        <v>2443</v>
      </c>
      <c r="H8" s="1055"/>
      <c r="I8" s="1056">
        <f>SUM(I7)</f>
        <v>230</v>
      </c>
      <c r="J8" s="1055"/>
      <c r="K8" s="1056">
        <v>241</v>
      </c>
      <c r="L8" s="1020">
        <f>SUM(L7)</f>
        <v>11</v>
      </c>
      <c r="M8" s="1020">
        <f>SUM(M5:M7)</f>
        <v>2454</v>
      </c>
      <c r="N8" s="738"/>
      <c r="O8" s="1019"/>
      <c r="P8" s="1020">
        <f>SUM(P5:P7)</f>
        <v>737.86</v>
      </c>
      <c r="Q8" s="1019"/>
      <c r="R8" s="1020">
        <f>SUM(R5:R7)</f>
        <v>25</v>
      </c>
    </row>
    <row r="9" spans="1:18" ht="17.100000000000001" customHeight="1" x14ac:dyDescent="0.2">
      <c r="A9" s="1001">
        <v>41673</v>
      </c>
      <c r="B9" s="5" t="s">
        <v>88</v>
      </c>
      <c r="C9" s="1014">
        <v>4828</v>
      </c>
      <c r="D9" s="848">
        <f>C9-C7</f>
        <v>1521</v>
      </c>
      <c r="E9" s="1096"/>
      <c r="F9" s="1053">
        <v>261</v>
      </c>
      <c r="G9" s="1054">
        <f>F9-F7</f>
        <v>168</v>
      </c>
      <c r="H9" s="1053">
        <v>445</v>
      </c>
      <c r="I9" s="1054">
        <f>H9-H7</f>
        <v>215</v>
      </c>
      <c r="J9" s="1060">
        <v>491</v>
      </c>
      <c r="K9" s="1054">
        <f>J9-J7</f>
        <v>250</v>
      </c>
      <c r="L9" s="1024">
        <f t="shared" ref="L9:L20" si="0">K9-I9</f>
        <v>35</v>
      </c>
      <c r="M9" s="1024">
        <f t="shared" ref="M9:M20" si="1">SUM(G9,L9)</f>
        <v>203</v>
      </c>
      <c r="N9" s="738"/>
      <c r="O9" s="1015"/>
      <c r="P9" s="1016"/>
      <c r="Q9" s="1017">
        <v>31</v>
      </c>
      <c r="R9" s="1018">
        <f>Q9-Q7</f>
        <v>6</v>
      </c>
    </row>
    <row r="10" spans="1:18" ht="17.100000000000001" customHeight="1" x14ac:dyDescent="0.2">
      <c r="A10" s="1001">
        <v>41701</v>
      </c>
      <c r="B10" s="5" t="s">
        <v>89</v>
      </c>
      <c r="C10" s="1014">
        <v>5773</v>
      </c>
      <c r="D10" s="848">
        <f t="shared" ref="D10:D20" si="2">C10-C9</f>
        <v>945</v>
      </c>
      <c r="E10" s="1096"/>
      <c r="F10" s="1053">
        <v>398</v>
      </c>
      <c r="G10" s="1054">
        <f t="shared" ref="G10:G20" si="3">F10-F9</f>
        <v>137</v>
      </c>
      <c r="H10" s="1053">
        <v>804</v>
      </c>
      <c r="I10" s="1054">
        <f t="shared" ref="I10:I20" si="4">H10-H9</f>
        <v>359</v>
      </c>
      <c r="J10" s="1060">
        <v>1325</v>
      </c>
      <c r="K10" s="1054">
        <f>J10-J9</f>
        <v>834</v>
      </c>
      <c r="L10" s="1024">
        <f t="shared" si="0"/>
        <v>475</v>
      </c>
      <c r="M10" s="1024">
        <f t="shared" si="1"/>
        <v>612</v>
      </c>
      <c r="N10" s="738"/>
      <c r="O10" s="1015">
        <v>1163</v>
      </c>
      <c r="P10" s="1016">
        <f>O10-O7</f>
        <v>425.14</v>
      </c>
      <c r="Q10" s="1017">
        <v>42</v>
      </c>
      <c r="R10" s="1018">
        <f t="shared" ref="R10:R20" si="5">Q10-Q9</f>
        <v>11</v>
      </c>
    </row>
    <row r="11" spans="1:18" ht="17.100000000000001" customHeight="1" x14ac:dyDescent="0.2">
      <c r="A11" s="1046">
        <v>41730</v>
      </c>
      <c r="B11" s="5" t="s">
        <v>90</v>
      </c>
      <c r="C11" s="1014">
        <v>6161</v>
      </c>
      <c r="D11" s="848">
        <f t="shared" si="2"/>
        <v>388</v>
      </c>
      <c r="E11" s="1096"/>
      <c r="F11" s="1053">
        <v>561</v>
      </c>
      <c r="G11" s="1054">
        <f t="shared" si="3"/>
        <v>163</v>
      </c>
      <c r="H11" s="1053">
        <v>1417</v>
      </c>
      <c r="I11" s="1054">
        <f t="shared" si="4"/>
        <v>613</v>
      </c>
      <c r="J11" s="1060">
        <v>3103</v>
      </c>
      <c r="K11" s="1054">
        <f t="shared" ref="K11:K20" si="6">J11-J10</f>
        <v>1778</v>
      </c>
      <c r="L11" s="1024">
        <f t="shared" si="0"/>
        <v>1165</v>
      </c>
      <c r="M11" s="1024">
        <f t="shared" si="1"/>
        <v>1328</v>
      </c>
      <c r="N11" s="738"/>
      <c r="O11" s="1015">
        <v>1372</v>
      </c>
      <c r="P11" s="1016">
        <f t="shared" ref="P11:P20" si="7">O11-O10</f>
        <v>209</v>
      </c>
      <c r="Q11" s="1017">
        <v>49</v>
      </c>
      <c r="R11" s="1018">
        <f t="shared" si="5"/>
        <v>7</v>
      </c>
    </row>
    <row r="12" spans="1:18" ht="17.100000000000001" customHeight="1" x14ac:dyDescent="0.2">
      <c r="A12" s="1001">
        <v>41758</v>
      </c>
      <c r="B12" s="5" t="s">
        <v>91</v>
      </c>
      <c r="C12" s="1014">
        <v>6334</v>
      </c>
      <c r="D12" s="848">
        <f t="shared" si="2"/>
        <v>173</v>
      </c>
      <c r="E12" s="1096"/>
      <c r="F12" s="1053">
        <v>690</v>
      </c>
      <c r="G12" s="1054">
        <f t="shared" si="3"/>
        <v>129</v>
      </c>
      <c r="H12" s="1053">
        <v>2063</v>
      </c>
      <c r="I12" s="1054">
        <f t="shared" si="4"/>
        <v>646</v>
      </c>
      <c r="J12" s="1060">
        <v>5073</v>
      </c>
      <c r="K12" s="1054">
        <f t="shared" si="6"/>
        <v>1970</v>
      </c>
      <c r="L12" s="1024">
        <f t="shared" si="0"/>
        <v>1324</v>
      </c>
      <c r="M12" s="1024">
        <f t="shared" si="1"/>
        <v>1453</v>
      </c>
      <c r="N12" s="738"/>
      <c r="O12" s="1015">
        <v>1471</v>
      </c>
      <c r="P12" s="1016">
        <f t="shared" si="7"/>
        <v>99</v>
      </c>
      <c r="Q12" s="1017">
        <v>53</v>
      </c>
      <c r="R12" s="1018">
        <f t="shared" si="5"/>
        <v>4</v>
      </c>
    </row>
    <row r="13" spans="1:18" ht="17.100000000000001" customHeight="1" x14ac:dyDescent="0.2">
      <c r="A13" s="1001">
        <v>41793</v>
      </c>
      <c r="B13" s="5" t="s">
        <v>92</v>
      </c>
      <c r="C13" s="1014">
        <v>6533</v>
      </c>
      <c r="D13" s="848">
        <f t="shared" si="2"/>
        <v>199</v>
      </c>
      <c r="E13" s="1096"/>
      <c r="F13" s="1053">
        <v>819</v>
      </c>
      <c r="G13" s="1054">
        <f t="shared" si="3"/>
        <v>129</v>
      </c>
      <c r="H13" s="1053">
        <v>3034</v>
      </c>
      <c r="I13" s="1054">
        <f t="shared" si="4"/>
        <v>971</v>
      </c>
      <c r="J13" s="1060">
        <v>7783</v>
      </c>
      <c r="K13" s="1054">
        <f t="shared" si="6"/>
        <v>2710</v>
      </c>
      <c r="L13" s="1024">
        <f t="shared" si="0"/>
        <v>1739</v>
      </c>
      <c r="M13" s="1024">
        <f t="shared" si="1"/>
        <v>1868</v>
      </c>
      <c r="N13" s="738"/>
      <c r="O13" s="1015">
        <v>1652</v>
      </c>
      <c r="P13" s="1016">
        <f t="shared" si="7"/>
        <v>181</v>
      </c>
      <c r="Q13" s="1017">
        <v>68</v>
      </c>
      <c r="R13" s="1018">
        <f t="shared" si="5"/>
        <v>15</v>
      </c>
    </row>
    <row r="14" spans="1:18" ht="17.100000000000001" customHeight="1" x14ac:dyDescent="0.2">
      <c r="A14" s="1001">
        <v>41820</v>
      </c>
      <c r="B14" s="5" t="s">
        <v>93</v>
      </c>
      <c r="C14" s="1014">
        <v>6582</v>
      </c>
      <c r="D14" s="848">
        <f t="shared" si="2"/>
        <v>49</v>
      </c>
      <c r="E14" s="1096"/>
      <c r="F14" s="1053">
        <v>874</v>
      </c>
      <c r="G14" s="1054">
        <f t="shared" si="3"/>
        <v>55</v>
      </c>
      <c r="H14" s="1053">
        <v>4120</v>
      </c>
      <c r="I14" s="1054">
        <f t="shared" si="4"/>
        <v>1086</v>
      </c>
      <c r="J14" s="1060">
        <v>10905</v>
      </c>
      <c r="K14" s="1054">
        <f t="shared" si="6"/>
        <v>3122</v>
      </c>
      <c r="L14" s="1024">
        <f t="shared" si="0"/>
        <v>2036</v>
      </c>
      <c r="M14" s="1024">
        <f t="shared" si="1"/>
        <v>2091</v>
      </c>
      <c r="N14" s="738"/>
      <c r="O14" s="1015">
        <v>1773</v>
      </c>
      <c r="P14" s="1016">
        <f t="shared" si="7"/>
        <v>121</v>
      </c>
      <c r="Q14" s="1017">
        <v>74</v>
      </c>
      <c r="R14" s="1018">
        <f t="shared" si="5"/>
        <v>6</v>
      </c>
    </row>
    <row r="15" spans="1:18" ht="17.100000000000001" customHeight="1" x14ac:dyDescent="0.2">
      <c r="A15" s="1001">
        <v>41851</v>
      </c>
      <c r="B15" s="5" t="s">
        <v>94</v>
      </c>
      <c r="C15" s="1014">
        <v>6691</v>
      </c>
      <c r="D15" s="848">
        <f t="shared" si="2"/>
        <v>109</v>
      </c>
      <c r="E15" s="1096"/>
      <c r="F15" s="1053">
        <v>929</v>
      </c>
      <c r="G15" s="1054">
        <f t="shared" si="3"/>
        <v>55</v>
      </c>
      <c r="H15" s="1053">
        <v>5148</v>
      </c>
      <c r="I15" s="1054">
        <f t="shared" si="4"/>
        <v>1028</v>
      </c>
      <c r="J15" s="1060">
        <v>13736</v>
      </c>
      <c r="K15" s="1054">
        <f t="shared" si="6"/>
        <v>2831</v>
      </c>
      <c r="L15" s="1024">
        <f t="shared" si="0"/>
        <v>1803</v>
      </c>
      <c r="M15" s="1024">
        <f t="shared" si="1"/>
        <v>1858</v>
      </c>
      <c r="N15" s="738"/>
      <c r="O15" s="1015">
        <v>1958</v>
      </c>
      <c r="P15" s="1016">
        <f t="shared" si="7"/>
        <v>185</v>
      </c>
      <c r="Q15" s="1017">
        <v>86</v>
      </c>
      <c r="R15" s="1018">
        <f t="shared" si="5"/>
        <v>12</v>
      </c>
    </row>
    <row r="16" spans="1:18" ht="17.100000000000001" customHeight="1" x14ac:dyDescent="0.2">
      <c r="A16" s="1001">
        <v>41882</v>
      </c>
      <c r="B16" s="5" t="s">
        <v>95</v>
      </c>
      <c r="C16" s="1014">
        <v>6703</v>
      </c>
      <c r="D16" s="848">
        <f t="shared" si="2"/>
        <v>12</v>
      </c>
      <c r="E16" s="1096"/>
      <c r="F16" s="1053">
        <v>973</v>
      </c>
      <c r="G16" s="1054">
        <f t="shared" si="3"/>
        <v>44</v>
      </c>
      <c r="H16" s="1053">
        <v>6051</v>
      </c>
      <c r="I16" s="1054">
        <f t="shared" si="4"/>
        <v>903</v>
      </c>
      <c r="J16" s="1060">
        <v>16214</v>
      </c>
      <c r="K16" s="1054">
        <f t="shared" si="6"/>
        <v>2478</v>
      </c>
      <c r="L16" s="1024">
        <f t="shared" si="0"/>
        <v>1575</v>
      </c>
      <c r="M16" s="1024">
        <f t="shared" si="1"/>
        <v>1619</v>
      </c>
      <c r="N16" s="738"/>
      <c r="O16" s="1015">
        <v>2076</v>
      </c>
      <c r="P16" s="1016">
        <f t="shared" si="7"/>
        <v>118</v>
      </c>
      <c r="Q16" s="1017">
        <v>90</v>
      </c>
      <c r="R16" s="1018">
        <f t="shared" si="5"/>
        <v>4</v>
      </c>
    </row>
    <row r="17" spans="1:18" ht="17.100000000000001" customHeight="1" x14ac:dyDescent="0.2">
      <c r="A17" s="1001">
        <v>41912</v>
      </c>
      <c r="B17" s="5" t="s">
        <v>96</v>
      </c>
      <c r="C17" s="1014">
        <v>6862</v>
      </c>
      <c r="D17" s="848">
        <f t="shared" si="2"/>
        <v>159</v>
      </c>
      <c r="E17" s="1096"/>
      <c r="F17" s="1053">
        <v>1068</v>
      </c>
      <c r="G17" s="1054">
        <f t="shared" si="3"/>
        <v>95</v>
      </c>
      <c r="H17" s="1053">
        <v>6678</v>
      </c>
      <c r="I17" s="1054">
        <f t="shared" si="4"/>
        <v>627</v>
      </c>
      <c r="J17" s="1060">
        <v>17821</v>
      </c>
      <c r="K17" s="1054">
        <f t="shared" si="6"/>
        <v>1607</v>
      </c>
      <c r="L17" s="1024">
        <f t="shared" si="0"/>
        <v>980</v>
      </c>
      <c r="M17" s="1024">
        <f t="shared" si="1"/>
        <v>1075</v>
      </c>
      <c r="N17" s="738"/>
      <c r="O17" s="1015">
        <v>2258</v>
      </c>
      <c r="P17" s="1016">
        <f t="shared" si="7"/>
        <v>182</v>
      </c>
      <c r="Q17" s="1017">
        <v>99</v>
      </c>
      <c r="R17" s="1018">
        <f t="shared" si="5"/>
        <v>9</v>
      </c>
    </row>
    <row r="18" spans="1:18" ht="17.100000000000001" customHeight="1" x14ac:dyDescent="0.2">
      <c r="A18" s="1001">
        <v>41942</v>
      </c>
      <c r="B18" s="5" t="s">
        <v>97</v>
      </c>
      <c r="C18" s="1014">
        <v>7071</v>
      </c>
      <c r="D18" s="848">
        <f t="shared" si="2"/>
        <v>209</v>
      </c>
      <c r="E18" s="1096"/>
      <c r="F18" s="1053">
        <v>1142</v>
      </c>
      <c r="G18" s="1054">
        <f t="shared" si="3"/>
        <v>74</v>
      </c>
      <c r="H18" s="1053">
        <v>7117</v>
      </c>
      <c r="I18" s="1054">
        <f t="shared" si="4"/>
        <v>439</v>
      </c>
      <c r="J18" s="1060">
        <v>18809</v>
      </c>
      <c r="K18" s="1054">
        <f t="shared" si="6"/>
        <v>988</v>
      </c>
      <c r="L18" s="1024">
        <f t="shared" si="0"/>
        <v>549</v>
      </c>
      <c r="M18" s="1024">
        <f t="shared" si="1"/>
        <v>623</v>
      </c>
      <c r="N18" s="738"/>
      <c r="O18" s="1015">
        <v>2418</v>
      </c>
      <c r="P18" s="1016">
        <f t="shared" si="7"/>
        <v>160</v>
      </c>
      <c r="Q18" s="1017">
        <v>106</v>
      </c>
      <c r="R18" s="1018">
        <f t="shared" si="5"/>
        <v>7</v>
      </c>
    </row>
    <row r="19" spans="1:18" ht="17.100000000000001" customHeight="1" x14ac:dyDescent="0.2">
      <c r="A19" s="1001">
        <v>41974</v>
      </c>
      <c r="B19" s="5" t="s">
        <v>98</v>
      </c>
      <c r="C19" s="1014">
        <v>8015</v>
      </c>
      <c r="D19" s="848">
        <f t="shared" si="2"/>
        <v>944</v>
      </c>
      <c r="E19" s="1096"/>
      <c r="F19" s="1053">
        <v>1345</v>
      </c>
      <c r="G19" s="1054">
        <f t="shared" si="3"/>
        <v>203</v>
      </c>
      <c r="H19" s="1053">
        <v>7321</v>
      </c>
      <c r="I19" s="1054">
        <f t="shared" si="4"/>
        <v>204</v>
      </c>
      <c r="J19" s="1060">
        <v>19304</v>
      </c>
      <c r="K19" s="1054">
        <f t="shared" si="6"/>
        <v>495</v>
      </c>
      <c r="L19" s="1024">
        <f t="shared" si="0"/>
        <v>291</v>
      </c>
      <c r="M19" s="1024">
        <f t="shared" si="1"/>
        <v>494</v>
      </c>
      <c r="N19" s="738"/>
      <c r="O19" s="1015">
        <v>2646</v>
      </c>
      <c r="P19" s="1016">
        <f t="shared" si="7"/>
        <v>228</v>
      </c>
      <c r="Q19" s="1017">
        <v>112</v>
      </c>
      <c r="R19" s="1018">
        <f t="shared" si="5"/>
        <v>6</v>
      </c>
    </row>
    <row r="20" spans="1:18" ht="17.100000000000001" customHeight="1" x14ac:dyDescent="0.2">
      <c r="A20" s="1001">
        <v>42004</v>
      </c>
      <c r="B20" s="5" t="s">
        <v>99</v>
      </c>
      <c r="C20" s="1014">
        <v>9147</v>
      </c>
      <c r="D20" s="848">
        <f t="shared" si="2"/>
        <v>1132</v>
      </c>
      <c r="E20" s="1096"/>
      <c r="F20" s="1053">
        <v>1565</v>
      </c>
      <c r="G20" s="1054">
        <f t="shared" si="3"/>
        <v>220</v>
      </c>
      <c r="H20" s="1053">
        <v>7425</v>
      </c>
      <c r="I20" s="1054">
        <f t="shared" si="4"/>
        <v>104</v>
      </c>
      <c r="J20" s="1060">
        <v>19498</v>
      </c>
      <c r="K20" s="1054">
        <f t="shared" si="6"/>
        <v>194</v>
      </c>
      <c r="L20" s="1024">
        <f t="shared" si="0"/>
        <v>90</v>
      </c>
      <c r="M20" s="1024">
        <f t="shared" si="1"/>
        <v>310</v>
      </c>
      <c r="N20" s="738"/>
      <c r="O20" s="1015">
        <v>2815</v>
      </c>
      <c r="P20" s="1016">
        <f t="shared" si="7"/>
        <v>169</v>
      </c>
      <c r="Q20" s="1017">
        <v>116</v>
      </c>
      <c r="R20" s="1018">
        <f t="shared" si="5"/>
        <v>4</v>
      </c>
    </row>
    <row r="21" spans="1:18" s="210" customFormat="1" ht="17.100000000000001" customHeight="1" x14ac:dyDescent="0.2">
      <c r="A21" s="1007">
        <v>2014</v>
      </c>
      <c r="B21" s="1005">
        <v>2014</v>
      </c>
      <c r="C21" s="1020"/>
      <c r="D21" s="1020">
        <f>SUM(D9:D20)</f>
        <v>5840</v>
      </c>
      <c r="E21" s="1126"/>
      <c r="F21" s="1061" t="s">
        <v>506</v>
      </c>
      <c r="G21" s="1056">
        <f>SUM(G9:G20)</f>
        <v>1472</v>
      </c>
      <c r="H21" s="1061" t="s">
        <v>505</v>
      </c>
      <c r="I21" s="1056">
        <f>SUM(I9:I20)</f>
        <v>7195</v>
      </c>
      <c r="J21" s="1061" t="s">
        <v>504</v>
      </c>
      <c r="K21" s="1056">
        <f>SUM(K9:K20)</f>
        <v>19257</v>
      </c>
      <c r="L21" s="1020">
        <f>SUM(L9:L20)</f>
        <v>12062</v>
      </c>
      <c r="M21" s="1020">
        <f>SUM(M9:M20)</f>
        <v>13534</v>
      </c>
      <c r="N21" s="1021"/>
      <c r="O21" s="1020"/>
      <c r="P21" s="1020">
        <f>SUM(P9:P20)</f>
        <v>2077.14</v>
      </c>
      <c r="Q21" s="1020"/>
      <c r="R21" s="1020">
        <f>SUM(R9:R20)</f>
        <v>91</v>
      </c>
    </row>
    <row r="22" spans="1:18" ht="17.100000000000001" customHeight="1" x14ac:dyDescent="0.2">
      <c r="A22" s="1001">
        <v>42037</v>
      </c>
      <c r="B22" s="5" t="s">
        <v>88</v>
      </c>
      <c r="C22" s="1014">
        <v>10620</v>
      </c>
      <c r="D22" s="848">
        <f>C22-C20</f>
        <v>1473</v>
      </c>
      <c r="E22" s="1096">
        <v>1023</v>
      </c>
      <c r="F22" s="1053">
        <v>1827</v>
      </c>
      <c r="G22" s="1054">
        <f>F22-F20</f>
        <v>262</v>
      </c>
      <c r="H22" s="1053">
        <v>7558</v>
      </c>
      <c r="I22" s="1054">
        <f>H22-H20</f>
        <v>133</v>
      </c>
      <c r="J22" s="1060">
        <v>19831</v>
      </c>
      <c r="K22" s="1054">
        <f>J22-J20</f>
        <v>333</v>
      </c>
      <c r="L22" s="1024">
        <f t="shared" ref="L22:L33" si="8">K22-I22</f>
        <v>200</v>
      </c>
      <c r="M22" s="1024">
        <f t="shared" ref="M22:M33" si="9">SUM(G22,L22)</f>
        <v>462</v>
      </c>
      <c r="N22" s="738"/>
      <c r="O22" s="1015">
        <v>3060</v>
      </c>
      <c r="P22" s="1016">
        <f>O22-O20</f>
        <v>245</v>
      </c>
      <c r="Q22" s="1017">
        <v>121</v>
      </c>
      <c r="R22" s="1018">
        <f>Q22-Q20</f>
        <v>5</v>
      </c>
    </row>
    <row r="23" spans="1:18" ht="17.100000000000001" customHeight="1" x14ac:dyDescent="0.2">
      <c r="A23" s="1001">
        <v>42066</v>
      </c>
      <c r="B23" s="5" t="s">
        <v>89</v>
      </c>
      <c r="C23" s="1014">
        <v>12097</v>
      </c>
      <c r="D23" s="848">
        <f t="shared" ref="D23:D31" si="10">C23-C22</f>
        <v>1477</v>
      </c>
      <c r="E23" s="1096">
        <v>1023</v>
      </c>
      <c r="F23" s="1053">
        <v>1998</v>
      </c>
      <c r="G23" s="1054">
        <f t="shared" ref="G23:G33" si="11">F23-F22</f>
        <v>171</v>
      </c>
      <c r="H23" s="1053">
        <v>7787</v>
      </c>
      <c r="I23" s="1054">
        <f t="shared" ref="I23:I33" si="12">H23-H22</f>
        <v>229</v>
      </c>
      <c r="J23" s="1060">
        <v>20410</v>
      </c>
      <c r="K23" s="1054">
        <f t="shared" ref="K23:K33" si="13">J23-J22</f>
        <v>579</v>
      </c>
      <c r="L23" s="1024">
        <f t="shared" si="8"/>
        <v>350</v>
      </c>
      <c r="M23" s="1024">
        <f t="shared" si="9"/>
        <v>521</v>
      </c>
      <c r="N23" s="738"/>
      <c r="O23" s="1015">
        <v>3256</v>
      </c>
      <c r="P23" s="1016">
        <f t="shared" ref="P23:P33" si="14">O23-O22</f>
        <v>196</v>
      </c>
      <c r="Q23" s="1017">
        <v>125</v>
      </c>
      <c r="R23" s="1018">
        <f t="shared" ref="R23:R33" si="15">Q23-Q22</f>
        <v>4</v>
      </c>
    </row>
    <row r="24" spans="1:18" ht="17.100000000000001" customHeight="1" x14ac:dyDescent="0.2">
      <c r="A24" s="1001">
        <v>42095</v>
      </c>
      <c r="B24" s="5" t="s">
        <v>90</v>
      </c>
      <c r="C24" s="1014">
        <v>12646</v>
      </c>
      <c r="D24" s="848">
        <f t="shared" si="10"/>
        <v>549</v>
      </c>
      <c r="E24" s="1096">
        <v>1124</v>
      </c>
      <c r="F24" s="1053">
        <v>2135</v>
      </c>
      <c r="G24" s="1054">
        <f t="shared" si="11"/>
        <v>137</v>
      </c>
      <c r="H24" s="1053">
        <v>8396</v>
      </c>
      <c r="I24" s="1054">
        <f t="shared" si="12"/>
        <v>609</v>
      </c>
      <c r="J24" s="1060">
        <v>22163</v>
      </c>
      <c r="K24" s="1054">
        <f t="shared" si="13"/>
        <v>1753</v>
      </c>
      <c r="L24" s="1024">
        <f t="shared" si="8"/>
        <v>1144</v>
      </c>
      <c r="M24" s="1024">
        <f t="shared" si="9"/>
        <v>1281</v>
      </c>
      <c r="N24" s="738"/>
      <c r="O24" s="1015">
        <v>3454</v>
      </c>
      <c r="P24" s="1016">
        <f t="shared" si="14"/>
        <v>198</v>
      </c>
      <c r="Q24" s="1017">
        <v>132</v>
      </c>
      <c r="R24" s="1018">
        <f t="shared" si="15"/>
        <v>7</v>
      </c>
    </row>
    <row r="25" spans="1:18" ht="17.100000000000001" customHeight="1" x14ac:dyDescent="0.2">
      <c r="A25" s="1001">
        <v>42130</v>
      </c>
      <c r="B25" s="5" t="s">
        <v>91</v>
      </c>
      <c r="C25" s="1014">
        <v>12986</v>
      </c>
      <c r="D25" s="848">
        <f t="shared" si="10"/>
        <v>340</v>
      </c>
      <c r="E25" s="1096">
        <v>1305</v>
      </c>
      <c r="F25" s="1053">
        <v>2233</v>
      </c>
      <c r="G25" s="1054">
        <f t="shared" si="11"/>
        <v>98</v>
      </c>
      <c r="H25" s="1053">
        <v>9415</v>
      </c>
      <c r="I25" s="1054">
        <f t="shared" si="12"/>
        <v>1019</v>
      </c>
      <c r="J25" s="1060">
        <v>24983</v>
      </c>
      <c r="K25" s="1054">
        <f t="shared" si="13"/>
        <v>2820</v>
      </c>
      <c r="L25" s="1024">
        <f t="shared" si="8"/>
        <v>1801</v>
      </c>
      <c r="M25" s="1024">
        <f t="shared" si="9"/>
        <v>1899</v>
      </c>
      <c r="N25" s="738"/>
      <c r="O25" s="1015">
        <v>3622</v>
      </c>
      <c r="P25" s="1016">
        <f t="shared" si="14"/>
        <v>168</v>
      </c>
      <c r="Q25" s="1017">
        <v>140</v>
      </c>
      <c r="R25" s="1018">
        <f t="shared" si="15"/>
        <v>8</v>
      </c>
    </row>
    <row r="26" spans="1:18" ht="17.100000000000001" customHeight="1" x14ac:dyDescent="0.2">
      <c r="A26" s="1001">
        <v>42152</v>
      </c>
      <c r="B26" s="5" t="s">
        <v>92</v>
      </c>
      <c r="C26" s="1014">
        <v>13095</v>
      </c>
      <c r="D26" s="848">
        <f t="shared" si="10"/>
        <v>109</v>
      </c>
      <c r="E26" s="1096">
        <v>1427</v>
      </c>
      <c r="F26" s="1053">
        <v>2298</v>
      </c>
      <c r="G26" s="1054">
        <f t="shared" si="11"/>
        <v>65</v>
      </c>
      <c r="H26" s="1053">
        <v>10068</v>
      </c>
      <c r="I26" s="1054">
        <f t="shared" si="12"/>
        <v>653</v>
      </c>
      <c r="J26" s="1060">
        <v>26881</v>
      </c>
      <c r="K26" s="1054">
        <f t="shared" si="13"/>
        <v>1898</v>
      </c>
      <c r="L26" s="1024">
        <f t="shared" si="8"/>
        <v>1245</v>
      </c>
      <c r="M26" s="1024">
        <f t="shared" si="9"/>
        <v>1310</v>
      </c>
      <c r="N26" s="738"/>
      <c r="O26" s="1015">
        <v>3754</v>
      </c>
      <c r="P26" s="1016">
        <f t="shared" si="14"/>
        <v>132</v>
      </c>
      <c r="Q26" s="1017">
        <v>143</v>
      </c>
      <c r="R26" s="1018">
        <f t="shared" si="15"/>
        <v>3</v>
      </c>
    </row>
    <row r="27" spans="1:18" ht="17.100000000000001" customHeight="1" x14ac:dyDescent="0.2">
      <c r="A27" s="1125" t="s">
        <v>556</v>
      </c>
      <c r="B27" s="5" t="s">
        <v>93</v>
      </c>
      <c r="C27" s="1014"/>
      <c r="D27" s="848"/>
      <c r="E27" s="1096"/>
      <c r="F27" s="1053"/>
      <c r="G27" s="1054"/>
      <c r="H27" s="1053"/>
      <c r="I27" s="1054"/>
      <c r="J27" s="1060"/>
      <c r="K27" s="1054"/>
      <c r="L27" s="1024">
        <f t="shared" si="8"/>
        <v>0</v>
      </c>
      <c r="M27" s="1024">
        <f t="shared" si="9"/>
        <v>0</v>
      </c>
      <c r="N27" s="738"/>
      <c r="O27" s="1015"/>
      <c r="P27" s="1016"/>
      <c r="Q27" s="1017"/>
      <c r="R27" s="1018"/>
    </row>
    <row r="28" spans="1:18" ht="17.100000000000001" customHeight="1" x14ac:dyDescent="0.2">
      <c r="A28" s="1125" t="s">
        <v>557</v>
      </c>
      <c r="B28" s="5" t="s">
        <v>94</v>
      </c>
      <c r="C28" s="1014"/>
      <c r="D28" s="848"/>
      <c r="E28" s="1096"/>
      <c r="F28" s="1053"/>
      <c r="G28" s="1054"/>
      <c r="H28" s="1053"/>
      <c r="I28" s="1054"/>
      <c r="J28" s="1060"/>
      <c r="K28" s="1054"/>
      <c r="L28" s="1024">
        <f t="shared" si="8"/>
        <v>0</v>
      </c>
      <c r="M28" s="1024">
        <f t="shared" si="9"/>
        <v>0</v>
      </c>
      <c r="N28" s="738"/>
      <c r="O28" s="1015"/>
      <c r="P28" s="1016"/>
      <c r="Q28" s="1017"/>
      <c r="R28" s="1018"/>
    </row>
    <row r="29" spans="1:18" ht="17.100000000000001" customHeight="1" x14ac:dyDescent="0.2">
      <c r="A29" s="1001">
        <v>42249</v>
      </c>
      <c r="B29" s="5" t="s">
        <v>95</v>
      </c>
      <c r="C29" s="1014">
        <v>13338</v>
      </c>
      <c r="D29" s="848">
        <f>C29-C26</f>
        <v>243</v>
      </c>
      <c r="E29" s="1096">
        <v>2098</v>
      </c>
      <c r="F29" s="1053">
        <v>2628</v>
      </c>
      <c r="G29" s="1054">
        <f>F29-F26</f>
        <v>330</v>
      </c>
      <c r="H29" s="1053">
        <v>13122</v>
      </c>
      <c r="I29" s="1054">
        <f>H29-H26</f>
        <v>3054</v>
      </c>
      <c r="J29" s="1060">
        <v>36107</v>
      </c>
      <c r="K29" s="1054">
        <f>J29-J26</f>
        <v>9226</v>
      </c>
      <c r="L29" s="1024">
        <f t="shared" si="8"/>
        <v>6172</v>
      </c>
      <c r="M29" s="1024">
        <f t="shared" si="9"/>
        <v>6502</v>
      </c>
      <c r="N29" s="738"/>
      <c r="O29" s="1015">
        <v>4242</v>
      </c>
      <c r="P29" s="1016">
        <f>O29-O26</f>
        <v>488</v>
      </c>
      <c r="Q29" s="1017">
        <v>172</v>
      </c>
      <c r="R29" s="1018">
        <f>Q29-Q26</f>
        <v>29</v>
      </c>
    </row>
    <row r="30" spans="1:18" ht="17.100000000000001" customHeight="1" x14ac:dyDescent="0.2">
      <c r="A30" s="1001">
        <v>42283</v>
      </c>
      <c r="B30" s="5" t="s">
        <v>96</v>
      </c>
      <c r="C30" s="1014">
        <v>13490</v>
      </c>
      <c r="D30" s="848">
        <f t="shared" si="10"/>
        <v>152</v>
      </c>
      <c r="E30" s="1096">
        <v>2262</v>
      </c>
      <c r="F30" s="1053">
        <v>2778</v>
      </c>
      <c r="G30" s="1054">
        <f t="shared" si="11"/>
        <v>150</v>
      </c>
      <c r="H30" s="1053">
        <v>13816</v>
      </c>
      <c r="I30" s="1054">
        <f t="shared" si="12"/>
        <v>694</v>
      </c>
      <c r="J30" s="1060">
        <v>38112</v>
      </c>
      <c r="K30" s="1054">
        <f t="shared" si="13"/>
        <v>2005</v>
      </c>
      <c r="L30" s="1024">
        <f t="shared" si="8"/>
        <v>1311</v>
      </c>
      <c r="M30" s="1024">
        <f t="shared" si="9"/>
        <v>1461</v>
      </c>
      <c r="N30" s="738"/>
      <c r="O30" s="1015">
        <v>4446</v>
      </c>
      <c r="P30" s="1016">
        <f t="shared" si="14"/>
        <v>204</v>
      </c>
      <c r="Q30" s="1017">
        <v>180</v>
      </c>
      <c r="R30" s="1018">
        <f t="shared" si="15"/>
        <v>8</v>
      </c>
    </row>
    <row r="31" spans="1:18" ht="17.100000000000001" customHeight="1" x14ac:dyDescent="0.2">
      <c r="A31" s="1001">
        <v>42311</v>
      </c>
      <c r="B31" s="5" t="s">
        <v>97</v>
      </c>
      <c r="C31" s="1014">
        <v>14039</v>
      </c>
      <c r="D31" s="848">
        <f t="shared" si="10"/>
        <v>549</v>
      </c>
      <c r="E31" s="1096"/>
      <c r="F31" s="1053">
        <v>2940</v>
      </c>
      <c r="G31" s="1054">
        <f t="shared" si="11"/>
        <v>162</v>
      </c>
      <c r="H31" s="1053">
        <v>14111</v>
      </c>
      <c r="I31" s="1054">
        <f t="shared" si="12"/>
        <v>295</v>
      </c>
      <c r="J31" s="1060">
        <v>38947</v>
      </c>
      <c r="K31" s="1054">
        <f t="shared" si="13"/>
        <v>835</v>
      </c>
      <c r="L31" s="1024">
        <f t="shared" si="8"/>
        <v>540</v>
      </c>
      <c r="M31" s="1024">
        <f t="shared" si="9"/>
        <v>702</v>
      </c>
      <c r="N31" s="738"/>
      <c r="O31" s="1015">
        <v>4614</v>
      </c>
      <c r="P31" s="1016">
        <f t="shared" si="14"/>
        <v>168</v>
      </c>
      <c r="Q31" s="1017">
        <v>187</v>
      </c>
      <c r="R31" s="1018">
        <f t="shared" si="15"/>
        <v>7</v>
      </c>
    </row>
    <row r="32" spans="1:18" ht="17.100000000000001" customHeight="1" x14ac:dyDescent="0.2">
      <c r="A32" s="1001">
        <v>42340</v>
      </c>
      <c r="B32" s="5" t="s">
        <v>98</v>
      </c>
      <c r="C32" s="1014"/>
      <c r="D32" s="848"/>
      <c r="E32" s="1096">
        <v>2348</v>
      </c>
      <c r="F32" s="1053">
        <v>3141</v>
      </c>
      <c r="G32" s="1054">
        <f t="shared" si="11"/>
        <v>201</v>
      </c>
      <c r="H32" s="1053">
        <v>14304</v>
      </c>
      <c r="I32" s="1054">
        <f t="shared" si="12"/>
        <v>193</v>
      </c>
      <c r="J32" s="1060">
        <v>39433</v>
      </c>
      <c r="K32" s="1054">
        <f t="shared" si="13"/>
        <v>486</v>
      </c>
      <c r="L32" s="1024">
        <f t="shared" si="8"/>
        <v>293</v>
      </c>
      <c r="M32" s="1024">
        <f t="shared" si="9"/>
        <v>494</v>
      </c>
      <c r="N32" s="738"/>
      <c r="O32" s="1015">
        <v>4838</v>
      </c>
      <c r="P32" s="1016">
        <f t="shared" si="14"/>
        <v>224</v>
      </c>
      <c r="Q32" s="1017">
        <v>194</v>
      </c>
      <c r="R32" s="1018">
        <f t="shared" si="15"/>
        <v>7</v>
      </c>
    </row>
    <row r="33" spans="1:18" ht="17.100000000000001" customHeight="1" x14ac:dyDescent="0.2">
      <c r="A33" s="1001">
        <v>42374</v>
      </c>
      <c r="B33" s="5" t="s">
        <v>99</v>
      </c>
      <c r="C33" s="1014">
        <v>16138</v>
      </c>
      <c r="D33" s="848">
        <f>C33-C31</f>
        <v>2099</v>
      </c>
      <c r="E33" s="1096">
        <v>2374</v>
      </c>
      <c r="F33" s="1053">
        <v>3443</v>
      </c>
      <c r="G33" s="1054">
        <f t="shared" si="11"/>
        <v>302</v>
      </c>
      <c r="H33" s="1053">
        <v>14453</v>
      </c>
      <c r="I33" s="1054">
        <f t="shared" si="12"/>
        <v>149</v>
      </c>
      <c r="J33" s="1060">
        <v>39826</v>
      </c>
      <c r="K33" s="1054">
        <f t="shared" si="13"/>
        <v>393</v>
      </c>
      <c r="L33" s="1024">
        <f t="shared" si="8"/>
        <v>244</v>
      </c>
      <c r="M33" s="1024">
        <f t="shared" si="9"/>
        <v>546</v>
      </c>
      <c r="N33" s="738"/>
      <c r="O33" s="1015">
        <v>5092</v>
      </c>
      <c r="P33" s="1016">
        <f t="shared" si="14"/>
        <v>254</v>
      </c>
      <c r="Q33" s="1017">
        <v>201</v>
      </c>
      <c r="R33" s="1018">
        <f t="shared" si="15"/>
        <v>7</v>
      </c>
    </row>
    <row r="34" spans="1:18" s="210" customFormat="1" ht="17.100000000000001" customHeight="1" x14ac:dyDescent="0.2">
      <c r="A34" s="1007">
        <v>2015</v>
      </c>
      <c r="B34" s="1005">
        <v>2015</v>
      </c>
      <c r="C34" s="1020"/>
      <c r="D34" s="1020">
        <f>SUM(D22:D33)</f>
        <v>6991</v>
      </c>
      <c r="E34" s="1126"/>
      <c r="F34" s="1057" t="s">
        <v>506</v>
      </c>
      <c r="G34" s="1056">
        <f>SUM(G22:G33)</f>
        <v>1878</v>
      </c>
      <c r="H34" s="1057" t="s">
        <v>505</v>
      </c>
      <c r="I34" s="1056">
        <f>SUM(I22:I33)</f>
        <v>7028</v>
      </c>
      <c r="J34" s="1057" t="s">
        <v>504</v>
      </c>
      <c r="K34" s="1056">
        <f>SUM(K22:K33)</f>
        <v>20328</v>
      </c>
      <c r="L34" s="1020">
        <f>SUM(L22:L33)</f>
        <v>13300</v>
      </c>
      <c r="M34" s="1020">
        <f>SUM(M22:M33)</f>
        <v>15178</v>
      </c>
      <c r="N34" s="1021"/>
      <c r="O34" s="1020"/>
      <c r="P34" s="1020">
        <f>SUM(P22:P33)</f>
        <v>2277</v>
      </c>
      <c r="Q34" s="1020"/>
      <c r="R34" s="1020">
        <f>SUM(R22:R33)</f>
        <v>85</v>
      </c>
    </row>
    <row r="35" spans="1:18" ht="17.100000000000001" customHeight="1" x14ac:dyDescent="0.2">
      <c r="A35" s="1001">
        <v>42402</v>
      </c>
      <c r="B35" s="5" t="s">
        <v>88</v>
      </c>
      <c r="C35" s="1014">
        <v>17528</v>
      </c>
      <c r="D35" s="848">
        <f>C35-C33</f>
        <v>1390</v>
      </c>
      <c r="E35" s="1096">
        <v>2394</v>
      </c>
      <c r="F35" s="1053">
        <v>3713</v>
      </c>
      <c r="G35" s="1054">
        <f>F35-F33</f>
        <v>270</v>
      </c>
      <c r="H35" s="1053">
        <v>14547</v>
      </c>
      <c r="I35" s="1054">
        <f>H35-H33</f>
        <v>94</v>
      </c>
      <c r="J35" s="1060">
        <v>40044</v>
      </c>
      <c r="K35" s="1054">
        <f>J35-J33</f>
        <v>218</v>
      </c>
      <c r="L35" s="1024">
        <f t="shared" ref="L35:L46" si="16">K35-I35</f>
        <v>124</v>
      </c>
      <c r="M35" s="1024">
        <f t="shared" ref="M35:M46" si="17">SUM(G35,L35)</f>
        <v>394</v>
      </c>
      <c r="N35" s="738"/>
      <c r="O35" s="1015">
        <v>5298</v>
      </c>
      <c r="P35" s="1016">
        <f>O35-O33</f>
        <v>206</v>
      </c>
      <c r="Q35" s="1017">
        <v>208</v>
      </c>
      <c r="R35" s="1018">
        <f>Q35-Q33</f>
        <v>7</v>
      </c>
    </row>
    <row r="36" spans="1:18" ht="17.100000000000001" customHeight="1" x14ac:dyDescent="0.2">
      <c r="A36" s="1001">
        <v>42431</v>
      </c>
      <c r="B36" s="5" t="s">
        <v>89</v>
      </c>
      <c r="C36" s="1014">
        <v>18797</v>
      </c>
      <c r="D36" s="848">
        <f t="shared" ref="D36:D46" si="18">C36-C35</f>
        <v>1269</v>
      </c>
      <c r="E36" s="1096">
        <v>2431</v>
      </c>
      <c r="F36" s="1053">
        <v>3933</v>
      </c>
      <c r="G36" s="1054">
        <f t="shared" ref="G36:G46" si="19">F36-F35</f>
        <v>220</v>
      </c>
      <c r="H36" s="1053">
        <v>14794</v>
      </c>
      <c r="I36" s="1054">
        <f t="shared" ref="I36:I46" si="20">H36-H35</f>
        <v>247</v>
      </c>
      <c r="J36" s="1060">
        <v>40799</v>
      </c>
      <c r="K36" s="1054">
        <f t="shared" ref="K36:K46" si="21">J36-J35</f>
        <v>755</v>
      </c>
      <c r="L36" s="1024">
        <f t="shared" si="16"/>
        <v>508</v>
      </c>
      <c r="M36" s="1024">
        <f t="shared" si="17"/>
        <v>728</v>
      </c>
      <c r="N36" s="738"/>
      <c r="O36" s="1015">
        <v>5541</v>
      </c>
      <c r="P36" s="1016">
        <f t="shared" ref="P36:P46" si="22">O36-O35</f>
        <v>243</v>
      </c>
      <c r="Q36" s="1017">
        <v>215</v>
      </c>
      <c r="R36" s="1018">
        <f t="shared" ref="R36:R46" si="23">Q36-Q35</f>
        <v>7</v>
      </c>
    </row>
    <row r="37" spans="1:18" ht="17.100000000000001" customHeight="1" x14ac:dyDescent="0.2">
      <c r="A37" s="1001">
        <v>42467</v>
      </c>
      <c r="B37" s="5" t="s">
        <v>90</v>
      </c>
      <c r="C37" s="1014">
        <v>19785</v>
      </c>
      <c r="D37" s="848">
        <f t="shared" si="18"/>
        <v>988</v>
      </c>
      <c r="E37" s="1096">
        <v>2560</v>
      </c>
      <c r="F37" s="1053">
        <v>4150</v>
      </c>
      <c r="G37" s="1054">
        <f t="shared" si="19"/>
        <v>217</v>
      </c>
      <c r="H37" s="1053">
        <v>15471</v>
      </c>
      <c r="I37" s="1054">
        <f t="shared" si="20"/>
        <v>677</v>
      </c>
      <c r="J37" s="1060">
        <v>42820</v>
      </c>
      <c r="K37" s="1054">
        <f t="shared" si="21"/>
        <v>2021</v>
      </c>
      <c r="L37" s="1024">
        <f t="shared" si="16"/>
        <v>1344</v>
      </c>
      <c r="M37" s="1024">
        <f t="shared" si="17"/>
        <v>1561</v>
      </c>
      <c r="N37" s="738"/>
      <c r="O37" s="1015">
        <v>5798</v>
      </c>
      <c r="P37" s="1016">
        <f t="shared" si="22"/>
        <v>257</v>
      </c>
      <c r="Q37" s="1017">
        <v>223</v>
      </c>
      <c r="R37" s="1018">
        <f t="shared" si="23"/>
        <v>8</v>
      </c>
    </row>
    <row r="38" spans="1:18" ht="17.100000000000001" customHeight="1" x14ac:dyDescent="0.2">
      <c r="A38" s="1001">
        <v>42494</v>
      </c>
      <c r="B38" s="5" t="s">
        <v>91</v>
      </c>
      <c r="C38" s="1014">
        <v>20135</v>
      </c>
      <c r="D38" s="848">
        <f t="shared" si="18"/>
        <v>350</v>
      </c>
      <c r="E38" s="1096">
        <v>2690</v>
      </c>
      <c r="F38" s="1053">
        <v>4261</v>
      </c>
      <c r="G38" s="1054">
        <f t="shared" si="19"/>
        <v>111</v>
      </c>
      <c r="H38" s="1053">
        <v>16193</v>
      </c>
      <c r="I38" s="1054">
        <f t="shared" si="20"/>
        <v>722</v>
      </c>
      <c r="J38" s="1060">
        <v>44932</v>
      </c>
      <c r="K38" s="1054">
        <f t="shared" si="21"/>
        <v>2112</v>
      </c>
      <c r="L38" s="1024">
        <f t="shared" si="16"/>
        <v>1390</v>
      </c>
      <c r="M38" s="1024">
        <f t="shared" si="17"/>
        <v>1501</v>
      </c>
      <c r="N38" s="738"/>
      <c r="O38" s="1015">
        <v>5987</v>
      </c>
      <c r="P38" s="1016">
        <f t="shared" si="22"/>
        <v>189</v>
      </c>
      <c r="Q38" s="1017">
        <v>228</v>
      </c>
      <c r="R38" s="1018">
        <f t="shared" si="23"/>
        <v>5</v>
      </c>
    </row>
    <row r="39" spans="1:18" ht="17.100000000000001" customHeight="1" x14ac:dyDescent="0.2">
      <c r="A39" s="1001">
        <v>42521</v>
      </c>
      <c r="B39" s="5" t="s">
        <v>92</v>
      </c>
      <c r="C39" s="1014">
        <v>20278</v>
      </c>
      <c r="D39" s="848">
        <f t="shared" si="18"/>
        <v>143</v>
      </c>
      <c r="E39" s="1096">
        <v>2854</v>
      </c>
      <c r="F39" s="1053">
        <v>4357</v>
      </c>
      <c r="G39" s="1054">
        <f t="shared" si="19"/>
        <v>96</v>
      </c>
      <c r="H39" s="1053">
        <v>17048</v>
      </c>
      <c r="I39" s="1054">
        <f t="shared" si="20"/>
        <v>855</v>
      </c>
      <c r="J39" s="1060">
        <v>47421</v>
      </c>
      <c r="K39" s="1054">
        <f t="shared" si="21"/>
        <v>2489</v>
      </c>
      <c r="L39" s="1024">
        <f t="shared" si="16"/>
        <v>1634</v>
      </c>
      <c r="M39" s="1024">
        <f t="shared" si="17"/>
        <v>1730</v>
      </c>
      <c r="N39" s="738"/>
      <c r="O39" s="1015">
        <v>6169</v>
      </c>
      <c r="P39" s="1016">
        <f t="shared" si="22"/>
        <v>182</v>
      </c>
      <c r="Q39" s="1017">
        <v>233</v>
      </c>
      <c r="R39" s="1018">
        <f t="shared" si="23"/>
        <v>5</v>
      </c>
    </row>
    <row r="40" spans="1:18" ht="17.100000000000001" customHeight="1" x14ac:dyDescent="0.2">
      <c r="A40" s="1001">
        <v>42551</v>
      </c>
      <c r="B40" s="5" t="s">
        <v>93</v>
      </c>
      <c r="C40" s="1014">
        <v>20381</v>
      </c>
      <c r="D40" s="848">
        <f t="shared" si="18"/>
        <v>103</v>
      </c>
      <c r="E40" s="1096">
        <v>3049</v>
      </c>
      <c r="F40" s="1053">
        <v>4443</v>
      </c>
      <c r="G40" s="1054">
        <f t="shared" si="19"/>
        <v>86</v>
      </c>
      <c r="H40" s="1053">
        <v>17974</v>
      </c>
      <c r="I40" s="1054">
        <f t="shared" si="20"/>
        <v>926</v>
      </c>
      <c r="J40" s="1060">
        <v>50140</v>
      </c>
      <c r="K40" s="1054">
        <f t="shared" si="21"/>
        <v>2719</v>
      </c>
      <c r="L40" s="1024">
        <f t="shared" si="16"/>
        <v>1793</v>
      </c>
      <c r="M40" s="1024">
        <f t="shared" si="17"/>
        <v>1879</v>
      </c>
      <c r="N40" s="738"/>
      <c r="O40" s="1015">
        <v>6373</v>
      </c>
      <c r="P40" s="1016">
        <f t="shared" si="22"/>
        <v>204</v>
      </c>
      <c r="Q40" s="1017">
        <v>239</v>
      </c>
      <c r="R40" s="1018">
        <f t="shared" si="23"/>
        <v>6</v>
      </c>
    </row>
    <row r="41" spans="1:18" ht="17.100000000000001" customHeight="1" x14ac:dyDescent="0.2">
      <c r="A41" s="1001">
        <v>42579</v>
      </c>
      <c r="B41" s="5" t="s">
        <v>94</v>
      </c>
      <c r="C41" s="1014">
        <v>20430</v>
      </c>
      <c r="D41" s="848">
        <f t="shared" si="18"/>
        <v>49</v>
      </c>
      <c r="E41" s="1096">
        <v>3235</v>
      </c>
      <c r="F41" s="1053">
        <v>4559</v>
      </c>
      <c r="G41" s="1054">
        <f t="shared" si="19"/>
        <v>116</v>
      </c>
      <c r="H41" s="1053">
        <v>18818</v>
      </c>
      <c r="I41" s="1054">
        <f t="shared" si="20"/>
        <v>844</v>
      </c>
      <c r="J41" s="1060">
        <v>52666</v>
      </c>
      <c r="K41" s="1054">
        <f t="shared" si="21"/>
        <v>2526</v>
      </c>
      <c r="L41" s="1024">
        <f t="shared" si="16"/>
        <v>1682</v>
      </c>
      <c r="M41" s="1024">
        <f t="shared" si="17"/>
        <v>1798</v>
      </c>
      <c r="N41" s="738"/>
      <c r="O41" s="1015">
        <v>6593</v>
      </c>
      <c r="P41" s="1016">
        <f t="shared" si="22"/>
        <v>220</v>
      </c>
      <c r="Q41" s="1017">
        <v>248</v>
      </c>
      <c r="R41" s="1018">
        <f t="shared" si="23"/>
        <v>9</v>
      </c>
    </row>
    <row r="42" spans="1:18" ht="17.100000000000001" customHeight="1" x14ac:dyDescent="0.2">
      <c r="A42" s="1001">
        <v>42614</v>
      </c>
      <c r="B42" s="5" t="s">
        <v>95</v>
      </c>
      <c r="C42" s="1014">
        <v>20488</v>
      </c>
      <c r="D42" s="848">
        <f t="shared" si="18"/>
        <v>58</v>
      </c>
      <c r="E42" s="1096">
        <v>3475</v>
      </c>
      <c r="F42" s="1053">
        <v>4690</v>
      </c>
      <c r="G42" s="1054">
        <f t="shared" si="19"/>
        <v>131</v>
      </c>
      <c r="H42" s="1053">
        <v>19796</v>
      </c>
      <c r="I42" s="1054">
        <f t="shared" si="20"/>
        <v>978</v>
      </c>
      <c r="J42" s="1060">
        <v>55652</v>
      </c>
      <c r="K42" s="1054">
        <f t="shared" si="21"/>
        <v>2986</v>
      </c>
      <c r="L42" s="1024">
        <f t="shared" si="16"/>
        <v>2008</v>
      </c>
      <c r="M42" s="1024">
        <f t="shared" si="17"/>
        <v>2139</v>
      </c>
      <c r="N42" s="738"/>
      <c r="O42" s="1015">
        <v>6794</v>
      </c>
      <c r="P42" s="1016">
        <f t="shared" si="22"/>
        <v>201</v>
      </c>
      <c r="Q42" s="1017">
        <v>255</v>
      </c>
      <c r="R42" s="1018">
        <f t="shared" si="23"/>
        <v>7</v>
      </c>
    </row>
    <row r="43" spans="1:18" ht="17.100000000000001" customHeight="1" x14ac:dyDescent="0.2">
      <c r="A43" s="1001">
        <v>42648</v>
      </c>
      <c r="B43" s="5" t="s">
        <v>96</v>
      </c>
      <c r="C43" s="1014"/>
      <c r="D43" s="848"/>
      <c r="E43" s="1096">
        <v>3674</v>
      </c>
      <c r="F43" s="1053">
        <v>4828</v>
      </c>
      <c r="G43" s="1054">
        <f t="shared" si="19"/>
        <v>138</v>
      </c>
      <c r="H43" s="1053">
        <v>20573</v>
      </c>
      <c r="I43" s="1054">
        <f t="shared" si="20"/>
        <v>777</v>
      </c>
      <c r="J43" s="1060">
        <v>57832</v>
      </c>
      <c r="K43" s="1054">
        <f t="shared" si="21"/>
        <v>2180</v>
      </c>
      <c r="L43" s="1024">
        <f t="shared" si="16"/>
        <v>1403</v>
      </c>
      <c r="M43" s="1024">
        <f t="shared" si="17"/>
        <v>1541</v>
      </c>
      <c r="N43" s="738"/>
      <c r="O43" s="1015">
        <v>7015</v>
      </c>
      <c r="P43" s="1016">
        <f t="shared" si="22"/>
        <v>221</v>
      </c>
      <c r="Q43" s="1017">
        <v>266</v>
      </c>
      <c r="R43" s="1018">
        <f t="shared" si="23"/>
        <v>11</v>
      </c>
    </row>
    <row r="44" spans="1:18" ht="17.100000000000001" customHeight="1" x14ac:dyDescent="0.2">
      <c r="A44" s="1001">
        <v>42676</v>
      </c>
      <c r="B44" s="5" t="s">
        <v>97</v>
      </c>
      <c r="C44" s="1014">
        <v>21043</v>
      </c>
      <c r="D44" s="848">
        <f>C44-C42</f>
        <v>555</v>
      </c>
      <c r="E44" s="1096">
        <v>7743</v>
      </c>
      <c r="F44" s="1053">
        <v>4985</v>
      </c>
      <c r="G44" s="1054">
        <f t="shared" si="19"/>
        <v>157</v>
      </c>
      <c r="H44" s="1053">
        <v>20880</v>
      </c>
      <c r="I44" s="1054">
        <f t="shared" si="20"/>
        <v>307</v>
      </c>
      <c r="J44" s="1060">
        <v>58687</v>
      </c>
      <c r="K44" s="1054">
        <f t="shared" si="21"/>
        <v>855</v>
      </c>
      <c r="L44" s="1024">
        <f t="shared" si="16"/>
        <v>548</v>
      </c>
      <c r="M44" s="1024">
        <f t="shared" si="17"/>
        <v>705</v>
      </c>
      <c r="N44" s="738"/>
      <c r="O44" s="1015">
        <v>7198</v>
      </c>
      <c r="P44" s="1016">
        <f t="shared" si="22"/>
        <v>183</v>
      </c>
      <c r="Q44" s="1017">
        <v>271</v>
      </c>
      <c r="R44" s="1018">
        <f t="shared" si="23"/>
        <v>5</v>
      </c>
    </row>
    <row r="45" spans="1:18" ht="17.100000000000001" customHeight="1" x14ac:dyDescent="0.2">
      <c r="A45" s="1001">
        <v>42709</v>
      </c>
      <c r="B45" s="5" t="s">
        <v>98</v>
      </c>
      <c r="C45" s="1014">
        <v>22215</v>
      </c>
      <c r="D45" s="848">
        <f t="shared" si="18"/>
        <v>1172</v>
      </c>
      <c r="E45" s="1096">
        <v>3787</v>
      </c>
      <c r="F45" s="1053">
        <v>5241</v>
      </c>
      <c r="G45" s="1054">
        <f t="shared" si="19"/>
        <v>256</v>
      </c>
      <c r="H45" s="1053">
        <v>21129</v>
      </c>
      <c r="I45" s="1054">
        <f t="shared" si="20"/>
        <v>249</v>
      </c>
      <c r="J45" s="1060">
        <v>59284</v>
      </c>
      <c r="K45" s="1054">
        <f t="shared" si="21"/>
        <v>597</v>
      </c>
      <c r="L45" s="1024">
        <f t="shared" si="16"/>
        <v>348</v>
      </c>
      <c r="M45" s="1024">
        <f t="shared" si="17"/>
        <v>604</v>
      </c>
      <c r="N45" s="738"/>
      <c r="O45" s="1015">
        <v>7461</v>
      </c>
      <c r="P45" s="1016">
        <f t="shared" si="22"/>
        <v>263</v>
      </c>
      <c r="Q45" s="1017">
        <v>278</v>
      </c>
      <c r="R45" s="1018">
        <f t="shared" si="23"/>
        <v>7</v>
      </c>
    </row>
    <row r="46" spans="1:18" ht="17.100000000000001" customHeight="1" x14ac:dyDescent="0.2">
      <c r="A46" s="1001">
        <v>42738</v>
      </c>
      <c r="B46" s="5" t="s">
        <v>99</v>
      </c>
      <c r="C46" s="1014">
        <v>23795</v>
      </c>
      <c r="D46" s="848">
        <f t="shared" si="18"/>
        <v>1580</v>
      </c>
      <c r="E46" s="1096">
        <v>3798</v>
      </c>
      <c r="F46" s="1053">
        <v>5465</v>
      </c>
      <c r="G46" s="1054">
        <f t="shared" si="19"/>
        <v>224</v>
      </c>
      <c r="H46" s="1053">
        <v>21276</v>
      </c>
      <c r="I46" s="1054">
        <f t="shared" si="20"/>
        <v>147</v>
      </c>
      <c r="J46" s="1060">
        <v>59529</v>
      </c>
      <c r="K46" s="1054">
        <f t="shared" si="21"/>
        <v>245</v>
      </c>
      <c r="L46" s="1024">
        <f t="shared" si="16"/>
        <v>98</v>
      </c>
      <c r="M46" s="1024">
        <f t="shared" si="17"/>
        <v>322</v>
      </c>
      <c r="N46" s="738"/>
      <c r="O46" s="1015">
        <v>7653</v>
      </c>
      <c r="P46" s="1016">
        <f t="shared" si="22"/>
        <v>192</v>
      </c>
      <c r="Q46" s="1017">
        <v>284</v>
      </c>
      <c r="R46" s="1018">
        <f t="shared" si="23"/>
        <v>6</v>
      </c>
    </row>
    <row r="47" spans="1:18" s="210" customFormat="1" ht="17.100000000000001" customHeight="1" x14ac:dyDescent="0.2">
      <c r="A47" s="1007">
        <v>2016</v>
      </c>
      <c r="B47" s="1005">
        <v>2016</v>
      </c>
      <c r="C47" s="1020"/>
      <c r="D47" s="1020">
        <f>SUM(D35:D46)</f>
        <v>7657</v>
      </c>
      <c r="E47" s="1126"/>
      <c r="F47" s="1057" t="s">
        <v>506</v>
      </c>
      <c r="G47" s="1056">
        <f>SUM(G35:G46)</f>
        <v>2022</v>
      </c>
      <c r="H47" s="1057" t="s">
        <v>505</v>
      </c>
      <c r="I47" s="1056">
        <f>SUM(I35:I46)</f>
        <v>6823</v>
      </c>
      <c r="J47" s="1057" t="s">
        <v>504</v>
      </c>
      <c r="K47" s="1056">
        <f>SUM(K35:K46)</f>
        <v>19703</v>
      </c>
      <c r="L47" s="1020">
        <f>SUM(L35:L46)</f>
        <v>12880</v>
      </c>
      <c r="M47" s="1020">
        <f>SUM(M35:M46)</f>
        <v>14902</v>
      </c>
      <c r="N47" s="1021"/>
      <c r="O47" s="1020"/>
      <c r="P47" s="1020">
        <f>SUM(P35:P46)</f>
        <v>2561</v>
      </c>
      <c r="Q47" s="1020"/>
      <c r="R47" s="1020">
        <f>SUM(R35:R46)</f>
        <v>83</v>
      </c>
    </row>
    <row r="48" spans="1:18" ht="17.100000000000001" customHeight="1" x14ac:dyDescent="0.2">
      <c r="A48" s="1001">
        <v>42767</v>
      </c>
      <c r="B48" s="5" t="s">
        <v>88</v>
      </c>
      <c r="C48" s="1014">
        <v>25723</v>
      </c>
      <c r="D48" s="848">
        <f>C48-C46</f>
        <v>1928</v>
      </c>
      <c r="E48" s="1096">
        <v>3833</v>
      </c>
      <c r="F48" s="1053">
        <v>5659</v>
      </c>
      <c r="G48" s="1054">
        <f>F48-F46</f>
        <v>194</v>
      </c>
      <c r="H48" s="1053">
        <v>21360</v>
      </c>
      <c r="I48" s="1054">
        <f>H48-H46</f>
        <v>84</v>
      </c>
      <c r="J48" s="1060">
        <v>59607</v>
      </c>
      <c r="K48" s="1054">
        <f>J48-J46</f>
        <v>78</v>
      </c>
      <c r="L48" s="1024">
        <f>K48-I48</f>
        <v>-6</v>
      </c>
      <c r="M48" s="1024">
        <f t="shared" ref="M48:M59" si="24">SUM(G48,L48)</f>
        <v>188</v>
      </c>
      <c r="N48" s="738"/>
      <c r="O48" s="1015">
        <v>7827</v>
      </c>
      <c r="P48" s="1016">
        <f>O48-O46</f>
        <v>174</v>
      </c>
      <c r="Q48" s="1017">
        <v>289</v>
      </c>
      <c r="R48" s="1018">
        <f>Q48-Q46</f>
        <v>5</v>
      </c>
    </row>
    <row r="49" spans="1:18" ht="17.100000000000001" customHeight="1" x14ac:dyDescent="0.2">
      <c r="A49" s="1001">
        <v>42796</v>
      </c>
      <c r="B49" s="5" t="s">
        <v>89</v>
      </c>
      <c r="C49" s="1014"/>
      <c r="D49" s="848"/>
      <c r="E49" s="1096">
        <v>3898</v>
      </c>
      <c r="F49" s="1053">
        <v>5836</v>
      </c>
      <c r="G49" s="1054">
        <f t="shared" ref="G49:G57" si="25">F49-F48</f>
        <v>177</v>
      </c>
      <c r="H49" s="1053">
        <v>21686</v>
      </c>
      <c r="I49" s="1054">
        <f t="shared" ref="I49:I57" si="26">H49-H48</f>
        <v>326</v>
      </c>
      <c r="J49" s="1060">
        <v>60558</v>
      </c>
      <c r="K49" s="1054">
        <f t="shared" ref="K49:K57" si="27">J49-J48</f>
        <v>951</v>
      </c>
      <c r="L49" s="1024">
        <f>K49-I49</f>
        <v>625</v>
      </c>
      <c r="M49" s="1024">
        <f t="shared" si="24"/>
        <v>802</v>
      </c>
      <c r="N49" s="738"/>
      <c r="O49" s="1015">
        <v>8049</v>
      </c>
      <c r="P49" s="1016">
        <f t="shared" ref="P49:P56" si="28">O49-O48</f>
        <v>222</v>
      </c>
      <c r="Q49" s="1017">
        <v>295</v>
      </c>
      <c r="R49" s="1018">
        <f t="shared" ref="R49:R57" si="29">Q49-Q48</f>
        <v>6</v>
      </c>
    </row>
    <row r="50" spans="1:18" ht="17.100000000000001" customHeight="1" x14ac:dyDescent="0.2">
      <c r="A50" s="1001">
        <v>42828</v>
      </c>
      <c r="B50" s="5" t="s">
        <v>90</v>
      </c>
      <c r="C50" s="1014">
        <v>27691</v>
      </c>
      <c r="D50" s="848">
        <f>C50-C48</f>
        <v>1968</v>
      </c>
      <c r="E50" s="1096">
        <v>4034</v>
      </c>
      <c r="F50" s="1053">
        <v>5990</v>
      </c>
      <c r="G50" s="1054">
        <f t="shared" si="25"/>
        <v>154</v>
      </c>
      <c r="H50" s="1053">
        <v>22311</v>
      </c>
      <c r="I50" s="1054">
        <f t="shared" si="26"/>
        <v>625</v>
      </c>
      <c r="J50" s="1060">
        <v>62458</v>
      </c>
      <c r="K50" s="1054">
        <f t="shared" si="27"/>
        <v>1900</v>
      </c>
      <c r="L50" s="1024">
        <f>K50-I50</f>
        <v>1275</v>
      </c>
      <c r="M50" s="1024">
        <f t="shared" si="24"/>
        <v>1429</v>
      </c>
      <c r="N50" s="738"/>
      <c r="O50" s="1015">
        <v>8270</v>
      </c>
      <c r="P50" s="1016">
        <f t="shared" si="28"/>
        <v>221</v>
      </c>
      <c r="Q50" s="1017">
        <v>300</v>
      </c>
      <c r="R50" s="1018">
        <f t="shared" si="29"/>
        <v>5</v>
      </c>
    </row>
    <row r="51" spans="1:18" ht="17.100000000000001" customHeight="1" x14ac:dyDescent="0.2">
      <c r="A51" s="1001"/>
      <c r="B51" s="5" t="s">
        <v>91</v>
      </c>
      <c r="C51" s="1014"/>
      <c r="D51" s="848"/>
      <c r="E51" s="1096"/>
      <c r="F51" s="1053"/>
      <c r="G51" s="1054"/>
      <c r="H51" s="1053"/>
      <c r="I51" s="1054"/>
      <c r="J51" s="1060"/>
      <c r="K51" s="1054"/>
      <c r="L51" s="1024"/>
      <c r="M51" s="1024">
        <f t="shared" si="24"/>
        <v>0</v>
      </c>
      <c r="N51" s="738"/>
      <c r="O51" s="1015"/>
      <c r="P51" s="1016"/>
      <c r="Q51" s="1017"/>
      <c r="R51" s="1018"/>
    </row>
    <row r="52" spans="1:18" ht="17.100000000000001" customHeight="1" x14ac:dyDescent="0.2">
      <c r="A52" s="1001">
        <v>42886</v>
      </c>
      <c r="B52" s="5" t="s">
        <v>92</v>
      </c>
      <c r="C52" s="1014">
        <v>28495</v>
      </c>
      <c r="D52" s="848">
        <f>C52-C50</f>
        <v>804</v>
      </c>
      <c r="E52" s="1096">
        <v>4359</v>
      </c>
      <c r="F52" s="1053">
        <v>6196</v>
      </c>
      <c r="G52" s="1054">
        <f>F52-F50</f>
        <v>206</v>
      </c>
      <c r="H52" s="1053">
        <v>23954</v>
      </c>
      <c r="I52" s="1054">
        <f>H52-H50</f>
        <v>1643</v>
      </c>
      <c r="J52" s="1060">
        <v>67296</v>
      </c>
      <c r="K52" s="1054">
        <f>J52-J50</f>
        <v>4838</v>
      </c>
      <c r="L52" s="1024">
        <f t="shared" ref="L52:L59" si="30">K52-I52</f>
        <v>3195</v>
      </c>
      <c r="M52" s="1024">
        <f t="shared" si="24"/>
        <v>3401</v>
      </c>
      <c r="N52" s="738"/>
      <c r="O52" s="1015">
        <v>8622</v>
      </c>
      <c r="P52" s="1016">
        <f>O52-O50</f>
        <v>352</v>
      </c>
      <c r="Q52" s="1017">
        <v>309</v>
      </c>
      <c r="R52" s="1018">
        <f>Q52-Q50</f>
        <v>9</v>
      </c>
    </row>
    <row r="53" spans="1:18" ht="17.100000000000001" customHeight="1" x14ac:dyDescent="0.2">
      <c r="A53" s="1001">
        <v>42919</v>
      </c>
      <c r="B53" s="5" t="s">
        <v>93</v>
      </c>
      <c r="C53" s="1014">
        <v>28726</v>
      </c>
      <c r="D53" s="848">
        <f t="shared" ref="D53:D57" si="31">C53-C52</f>
        <v>231</v>
      </c>
      <c r="E53" s="1096">
        <v>4597</v>
      </c>
      <c r="F53" s="1053">
        <v>6291</v>
      </c>
      <c r="G53" s="1054">
        <f t="shared" si="25"/>
        <v>95</v>
      </c>
      <c r="H53" s="1053">
        <v>25109</v>
      </c>
      <c r="I53" s="1054">
        <f t="shared" si="26"/>
        <v>1155</v>
      </c>
      <c r="J53" s="1060">
        <v>70789</v>
      </c>
      <c r="K53" s="1054">
        <f t="shared" si="27"/>
        <v>3493</v>
      </c>
      <c r="L53" s="1024">
        <f t="shared" si="30"/>
        <v>2338</v>
      </c>
      <c r="M53" s="1024">
        <f t="shared" si="24"/>
        <v>2433</v>
      </c>
      <c r="N53" s="738"/>
      <c r="O53" s="1015"/>
      <c r="P53" s="1016"/>
      <c r="Q53" s="1017">
        <v>315</v>
      </c>
      <c r="R53" s="1018">
        <f t="shared" si="29"/>
        <v>6</v>
      </c>
    </row>
    <row r="54" spans="1:18" ht="17.100000000000001" customHeight="1" x14ac:dyDescent="0.2">
      <c r="A54" s="1001">
        <v>42947</v>
      </c>
      <c r="B54" s="5" t="s">
        <v>94</v>
      </c>
      <c r="C54" s="1014">
        <v>28946</v>
      </c>
      <c r="D54" s="848">
        <f t="shared" si="31"/>
        <v>220</v>
      </c>
      <c r="E54" s="1096">
        <v>4781</v>
      </c>
      <c r="F54" s="1053">
        <v>6378</v>
      </c>
      <c r="G54" s="1054">
        <f t="shared" si="25"/>
        <v>87</v>
      </c>
      <c r="H54" s="1053">
        <v>25966</v>
      </c>
      <c r="I54" s="1054">
        <f t="shared" si="26"/>
        <v>857</v>
      </c>
      <c r="J54" s="1060">
        <v>73330</v>
      </c>
      <c r="K54" s="1054">
        <f t="shared" si="27"/>
        <v>2541</v>
      </c>
      <c r="L54" s="1024">
        <f t="shared" si="30"/>
        <v>1684</v>
      </c>
      <c r="M54" s="1024">
        <f t="shared" si="24"/>
        <v>1771</v>
      </c>
      <c r="N54" s="738"/>
      <c r="O54" s="1015">
        <v>9054</v>
      </c>
      <c r="P54" s="1016">
        <f>O54-O52</f>
        <v>432</v>
      </c>
      <c r="Q54" s="1017">
        <v>322</v>
      </c>
      <c r="R54" s="1018">
        <f t="shared" si="29"/>
        <v>7</v>
      </c>
    </row>
    <row r="55" spans="1:18" ht="17.100000000000001" customHeight="1" x14ac:dyDescent="0.2">
      <c r="A55" s="1001">
        <v>42979</v>
      </c>
      <c r="B55" s="5" t="s">
        <v>95</v>
      </c>
      <c r="C55" s="1014">
        <v>29180</v>
      </c>
      <c r="D55" s="848">
        <f t="shared" si="31"/>
        <v>234</v>
      </c>
      <c r="E55" s="1096">
        <v>4989</v>
      </c>
      <c r="F55" s="1053">
        <v>6595</v>
      </c>
      <c r="G55" s="1054">
        <f t="shared" si="25"/>
        <v>217</v>
      </c>
      <c r="H55" s="1053">
        <v>26751</v>
      </c>
      <c r="I55" s="1054">
        <f t="shared" si="26"/>
        <v>785</v>
      </c>
      <c r="J55" s="1060">
        <v>75900</v>
      </c>
      <c r="K55" s="1054">
        <f t="shared" si="27"/>
        <v>2570</v>
      </c>
      <c r="L55" s="1024">
        <f t="shared" si="30"/>
        <v>1785</v>
      </c>
      <c r="M55" s="1024">
        <f t="shared" si="24"/>
        <v>2002</v>
      </c>
      <c r="N55" s="738"/>
      <c r="O55" s="1015">
        <v>9272</v>
      </c>
      <c r="P55" s="1016">
        <f t="shared" si="28"/>
        <v>218</v>
      </c>
      <c r="Q55" s="1017">
        <v>334</v>
      </c>
      <c r="R55" s="1018">
        <f t="shared" si="29"/>
        <v>12</v>
      </c>
    </row>
    <row r="56" spans="1:18" ht="17.100000000000001" customHeight="1" x14ac:dyDescent="0.2">
      <c r="A56" s="1001">
        <v>43007</v>
      </c>
      <c r="B56" s="5" t="s">
        <v>96</v>
      </c>
      <c r="C56" s="1014">
        <v>29500</v>
      </c>
      <c r="D56" s="848">
        <f t="shared" si="31"/>
        <v>320</v>
      </c>
      <c r="E56" s="1096">
        <v>5104</v>
      </c>
      <c r="F56" s="1053">
        <v>6754</v>
      </c>
      <c r="G56" s="1054">
        <f t="shared" si="25"/>
        <v>159</v>
      </c>
      <c r="H56" s="1053">
        <v>27211</v>
      </c>
      <c r="I56" s="1054">
        <f t="shared" si="26"/>
        <v>460</v>
      </c>
      <c r="J56" s="1060">
        <v>77324</v>
      </c>
      <c r="K56" s="1054">
        <f t="shared" si="27"/>
        <v>1424</v>
      </c>
      <c r="L56" s="1024">
        <f t="shared" si="30"/>
        <v>964</v>
      </c>
      <c r="M56" s="1024">
        <f t="shared" si="24"/>
        <v>1123</v>
      </c>
      <c r="N56" s="738"/>
      <c r="O56" s="1015">
        <v>9460</v>
      </c>
      <c r="P56" s="1016">
        <f t="shared" si="28"/>
        <v>188</v>
      </c>
      <c r="Q56" s="1017">
        <v>346</v>
      </c>
      <c r="R56" s="1018">
        <f t="shared" si="29"/>
        <v>12</v>
      </c>
    </row>
    <row r="57" spans="1:18" ht="17.100000000000001" customHeight="1" x14ac:dyDescent="0.2">
      <c r="A57" s="1001">
        <v>43033</v>
      </c>
      <c r="B57" s="5" t="s">
        <v>97</v>
      </c>
      <c r="C57" s="1014">
        <v>29868</v>
      </c>
      <c r="D57" s="848">
        <f t="shared" si="31"/>
        <v>368</v>
      </c>
      <c r="E57" s="1096">
        <v>5181</v>
      </c>
      <c r="F57" s="1053">
        <v>6929</v>
      </c>
      <c r="G57" s="1054">
        <f t="shared" si="25"/>
        <v>175</v>
      </c>
      <c r="H57" s="1053">
        <v>27526</v>
      </c>
      <c r="I57" s="1054">
        <f t="shared" si="26"/>
        <v>315</v>
      </c>
      <c r="J57" s="1060">
        <v>78283</v>
      </c>
      <c r="K57" s="1054">
        <f t="shared" si="27"/>
        <v>959</v>
      </c>
      <c r="L57" s="1024">
        <f t="shared" si="30"/>
        <v>644</v>
      </c>
      <c r="M57" s="1024">
        <f t="shared" si="24"/>
        <v>819</v>
      </c>
      <c r="N57" s="738"/>
      <c r="O57" s="1015"/>
      <c r="P57" s="1016"/>
      <c r="Q57" s="1017">
        <v>359</v>
      </c>
      <c r="R57" s="1018">
        <f t="shared" si="29"/>
        <v>13</v>
      </c>
    </row>
    <row r="58" spans="1:18" ht="17.100000000000001" customHeight="1" x14ac:dyDescent="0.2">
      <c r="A58" s="1001"/>
      <c r="B58" s="5" t="s">
        <v>98</v>
      </c>
      <c r="C58" s="1014"/>
      <c r="D58" s="848"/>
      <c r="E58" s="1096"/>
      <c r="F58" s="1053"/>
      <c r="G58" s="1054"/>
      <c r="H58" s="1053"/>
      <c r="I58" s="1054"/>
      <c r="J58" s="1060"/>
      <c r="K58" s="1054"/>
      <c r="L58" s="1024">
        <f t="shared" si="30"/>
        <v>0</v>
      </c>
      <c r="M58" s="1024">
        <f t="shared" si="24"/>
        <v>0</v>
      </c>
      <c r="N58" s="738"/>
      <c r="O58" s="1015"/>
      <c r="P58" s="1016"/>
      <c r="Q58" s="1017"/>
      <c r="R58" s="1018"/>
    </row>
    <row r="59" spans="1:18" ht="17.100000000000001" customHeight="1" x14ac:dyDescent="0.2">
      <c r="A59" s="1001">
        <v>43102</v>
      </c>
      <c r="B59" s="5" t="s">
        <v>99</v>
      </c>
      <c r="C59" s="1014">
        <v>32960</v>
      </c>
      <c r="D59" s="848">
        <f>C59-C57</f>
        <v>3092</v>
      </c>
      <c r="E59" s="1096">
        <v>5236</v>
      </c>
      <c r="F59" s="1053">
        <v>7563</v>
      </c>
      <c r="G59" s="1054">
        <f>F59-F57</f>
        <v>634</v>
      </c>
      <c r="H59" s="1053">
        <v>27852</v>
      </c>
      <c r="I59" s="1054">
        <f>H59-H57</f>
        <v>326</v>
      </c>
      <c r="J59" s="1060">
        <v>79197</v>
      </c>
      <c r="K59" s="1054">
        <f>J59-J57</f>
        <v>914</v>
      </c>
      <c r="L59" s="1024">
        <f t="shared" si="30"/>
        <v>588</v>
      </c>
      <c r="M59" s="1024">
        <f t="shared" si="24"/>
        <v>1222</v>
      </c>
      <c r="N59" s="738"/>
      <c r="O59" s="1015"/>
      <c r="P59" s="1016"/>
      <c r="Q59" s="1017">
        <v>372</v>
      </c>
      <c r="R59" s="1018">
        <f>Q59-Q57</f>
        <v>13</v>
      </c>
    </row>
    <row r="60" spans="1:18" s="210" customFormat="1" ht="17.100000000000001" customHeight="1" x14ac:dyDescent="0.2">
      <c r="A60" s="1007">
        <v>2017</v>
      </c>
      <c r="B60" s="1005">
        <v>2017</v>
      </c>
      <c r="C60" s="1020"/>
      <c r="D60" s="1020">
        <f>SUM(D48:D59)</f>
        <v>9165</v>
      </c>
      <c r="E60" s="1126"/>
      <c r="F60" s="1057" t="s">
        <v>506</v>
      </c>
      <c r="G60" s="1056">
        <f>SUM(G48:G59)</f>
        <v>2098</v>
      </c>
      <c r="H60" s="1057" t="s">
        <v>505</v>
      </c>
      <c r="I60" s="1056">
        <f>SUM(I48:I59)</f>
        <v>6576</v>
      </c>
      <c r="J60" s="1057" t="s">
        <v>504</v>
      </c>
      <c r="K60" s="1056">
        <f>SUM(K48:K59)</f>
        <v>19668</v>
      </c>
      <c r="L60" s="1020">
        <f>SUM(L48:L59)</f>
        <v>13092</v>
      </c>
      <c r="M60" s="1020">
        <f>SUM(M48:M59)</f>
        <v>15190</v>
      </c>
      <c r="N60" s="1021"/>
      <c r="O60" s="1020"/>
      <c r="P60" s="1020">
        <v>2630</v>
      </c>
      <c r="Q60" s="1020"/>
      <c r="R60" s="1020">
        <f>SUM(R48:R59)</f>
        <v>88</v>
      </c>
    </row>
    <row r="61" spans="1:18" ht="17.100000000000001" customHeight="1" x14ac:dyDescent="0.2">
      <c r="A61" s="1001">
        <v>43131</v>
      </c>
      <c r="B61" s="5" t="s">
        <v>88</v>
      </c>
      <c r="C61" s="1014">
        <v>34309</v>
      </c>
      <c r="D61" s="848">
        <f>C61-C59</f>
        <v>1349</v>
      </c>
      <c r="E61" s="1096">
        <v>5251</v>
      </c>
      <c r="F61" s="1053">
        <v>7949</v>
      </c>
      <c r="G61" s="1054">
        <f>F61-F59</f>
        <v>386</v>
      </c>
      <c r="H61" s="1053">
        <v>27931</v>
      </c>
      <c r="I61" s="1054">
        <f>H61-H59</f>
        <v>79</v>
      </c>
      <c r="J61" s="1060">
        <v>79509</v>
      </c>
      <c r="K61" s="1054">
        <f>J61-J59</f>
        <v>312</v>
      </c>
      <c r="L61" s="1024">
        <f t="shared" ref="L61:L72" si="32">K61-I61</f>
        <v>233</v>
      </c>
      <c r="M61" s="1024">
        <f t="shared" ref="M61:M72" si="33">SUM(G61,L61)</f>
        <v>619</v>
      </c>
      <c r="N61" s="738"/>
      <c r="O61" s="1015"/>
      <c r="P61" s="1016">
        <f>O61-O59</f>
        <v>0</v>
      </c>
      <c r="Q61" s="1017">
        <v>384</v>
      </c>
      <c r="R61" s="1018">
        <f>Q61-Q59</f>
        <v>12</v>
      </c>
    </row>
    <row r="62" spans="1:18" ht="17.100000000000001" customHeight="1" x14ac:dyDescent="0.2">
      <c r="A62" s="1001">
        <v>43159</v>
      </c>
      <c r="B62" s="5" t="s">
        <v>89</v>
      </c>
      <c r="C62" s="1014">
        <v>35472</v>
      </c>
      <c r="D62" s="848">
        <f t="shared" ref="D62:D72" si="34">C62-C61</f>
        <v>1163</v>
      </c>
      <c r="E62" s="1096">
        <v>5324</v>
      </c>
      <c r="F62" s="1053">
        <v>8295</v>
      </c>
      <c r="G62" s="1054">
        <f t="shared" ref="G62:G72" si="35">F62-F61</f>
        <v>346</v>
      </c>
      <c r="H62" s="1053">
        <v>28148</v>
      </c>
      <c r="I62" s="1054">
        <f t="shared" ref="I62:I72" si="36">H62-H61</f>
        <v>217</v>
      </c>
      <c r="J62" s="1060">
        <v>80340</v>
      </c>
      <c r="K62" s="1054">
        <f t="shared" ref="K62:K72" si="37">J62-J61</f>
        <v>831</v>
      </c>
      <c r="L62" s="1024">
        <f t="shared" si="32"/>
        <v>614</v>
      </c>
      <c r="M62" s="1024">
        <f t="shared" si="33"/>
        <v>960</v>
      </c>
      <c r="N62" s="738"/>
      <c r="O62" s="1015"/>
      <c r="P62" s="1016">
        <f t="shared" ref="P62:P72" si="38">O62-O61</f>
        <v>0</v>
      </c>
      <c r="Q62" s="1017">
        <v>408</v>
      </c>
      <c r="R62" s="1018">
        <f t="shared" ref="R62:R72" si="39">Q62-Q61</f>
        <v>24</v>
      </c>
    </row>
    <row r="63" spans="1:18" ht="17.100000000000001" customHeight="1" x14ac:dyDescent="0.2">
      <c r="A63" s="1001"/>
      <c r="B63" s="5" t="s">
        <v>90</v>
      </c>
      <c r="C63" s="1014"/>
      <c r="D63" s="848">
        <f t="shared" si="34"/>
        <v>-35472</v>
      </c>
      <c r="E63" s="1096"/>
      <c r="F63" s="1053"/>
      <c r="G63" s="1054">
        <f t="shared" si="35"/>
        <v>-8295</v>
      </c>
      <c r="H63" s="1053"/>
      <c r="I63" s="1054">
        <f t="shared" si="36"/>
        <v>-28148</v>
      </c>
      <c r="J63" s="1060"/>
      <c r="K63" s="1054">
        <f t="shared" si="37"/>
        <v>-80340</v>
      </c>
      <c r="L63" s="1024">
        <f t="shared" si="32"/>
        <v>-52192</v>
      </c>
      <c r="M63" s="1024">
        <f t="shared" si="33"/>
        <v>-60487</v>
      </c>
      <c r="N63" s="738"/>
      <c r="O63" s="1015"/>
      <c r="P63" s="1016">
        <f t="shared" si="38"/>
        <v>0</v>
      </c>
      <c r="Q63" s="1017"/>
      <c r="R63" s="1018">
        <f t="shared" si="39"/>
        <v>-408</v>
      </c>
    </row>
    <row r="64" spans="1:18" ht="17.100000000000001" customHeight="1" x14ac:dyDescent="0.2">
      <c r="A64" s="1001"/>
      <c r="B64" s="5" t="s">
        <v>91</v>
      </c>
      <c r="C64" s="1014"/>
      <c r="D64" s="848">
        <f t="shared" si="34"/>
        <v>0</v>
      </c>
      <c r="E64" s="1096"/>
      <c r="F64" s="1053"/>
      <c r="G64" s="1054">
        <f t="shared" si="35"/>
        <v>0</v>
      </c>
      <c r="H64" s="1053"/>
      <c r="I64" s="1054">
        <f t="shared" si="36"/>
        <v>0</v>
      </c>
      <c r="J64" s="1060"/>
      <c r="K64" s="1054">
        <f t="shared" si="37"/>
        <v>0</v>
      </c>
      <c r="L64" s="1024">
        <f t="shared" si="32"/>
        <v>0</v>
      </c>
      <c r="M64" s="1024">
        <f t="shared" si="33"/>
        <v>0</v>
      </c>
      <c r="N64" s="738"/>
      <c r="O64" s="1015"/>
      <c r="P64" s="1016">
        <f t="shared" si="38"/>
        <v>0</v>
      </c>
      <c r="Q64" s="1017"/>
      <c r="R64" s="1018">
        <f t="shared" si="39"/>
        <v>0</v>
      </c>
    </row>
    <row r="65" spans="1:18" ht="17.100000000000001" customHeight="1" x14ac:dyDescent="0.2">
      <c r="A65" s="1001"/>
      <c r="B65" s="5" t="s">
        <v>92</v>
      </c>
      <c r="C65" s="1014"/>
      <c r="D65" s="848">
        <f t="shared" si="34"/>
        <v>0</v>
      </c>
      <c r="E65" s="1096"/>
      <c r="F65" s="1053"/>
      <c r="G65" s="1054">
        <f t="shared" si="35"/>
        <v>0</v>
      </c>
      <c r="H65" s="1053"/>
      <c r="I65" s="1054">
        <f t="shared" si="36"/>
        <v>0</v>
      </c>
      <c r="J65" s="1060"/>
      <c r="K65" s="1054">
        <f t="shared" si="37"/>
        <v>0</v>
      </c>
      <c r="L65" s="1024">
        <f t="shared" si="32"/>
        <v>0</v>
      </c>
      <c r="M65" s="1024">
        <f t="shared" si="33"/>
        <v>0</v>
      </c>
      <c r="N65" s="738"/>
      <c r="O65" s="1015"/>
      <c r="P65" s="1016">
        <f t="shared" si="38"/>
        <v>0</v>
      </c>
      <c r="Q65" s="1017"/>
      <c r="R65" s="1018">
        <f t="shared" si="39"/>
        <v>0</v>
      </c>
    </row>
    <row r="66" spans="1:18" ht="17.100000000000001" customHeight="1" x14ac:dyDescent="0.2">
      <c r="A66" s="1001"/>
      <c r="B66" s="5" t="s">
        <v>93</v>
      </c>
      <c r="C66" s="1014"/>
      <c r="D66" s="848">
        <f t="shared" si="34"/>
        <v>0</v>
      </c>
      <c r="E66" s="1096"/>
      <c r="F66" s="1053"/>
      <c r="G66" s="1054">
        <f t="shared" si="35"/>
        <v>0</v>
      </c>
      <c r="H66" s="1053"/>
      <c r="I66" s="1054">
        <f t="shared" si="36"/>
        <v>0</v>
      </c>
      <c r="J66" s="1060"/>
      <c r="K66" s="1054">
        <f t="shared" si="37"/>
        <v>0</v>
      </c>
      <c r="L66" s="1024">
        <f t="shared" si="32"/>
        <v>0</v>
      </c>
      <c r="M66" s="1024">
        <f t="shared" si="33"/>
        <v>0</v>
      </c>
      <c r="N66" s="738"/>
      <c r="O66" s="1015"/>
      <c r="P66" s="1016">
        <f t="shared" si="38"/>
        <v>0</v>
      </c>
      <c r="Q66" s="1017"/>
      <c r="R66" s="1018">
        <f t="shared" si="39"/>
        <v>0</v>
      </c>
    </row>
    <row r="67" spans="1:18" ht="17.100000000000001" customHeight="1" x14ac:dyDescent="0.2">
      <c r="A67" s="1001"/>
      <c r="B67" s="5" t="s">
        <v>94</v>
      </c>
      <c r="C67" s="1014"/>
      <c r="D67" s="848">
        <f t="shared" si="34"/>
        <v>0</v>
      </c>
      <c r="E67" s="1096"/>
      <c r="F67" s="1053"/>
      <c r="G67" s="1054">
        <f t="shared" si="35"/>
        <v>0</v>
      </c>
      <c r="H67" s="1053"/>
      <c r="I67" s="1054">
        <f t="shared" si="36"/>
        <v>0</v>
      </c>
      <c r="J67" s="1060"/>
      <c r="K67" s="1054">
        <f t="shared" si="37"/>
        <v>0</v>
      </c>
      <c r="L67" s="1024">
        <f t="shared" si="32"/>
        <v>0</v>
      </c>
      <c r="M67" s="1024">
        <f t="shared" si="33"/>
        <v>0</v>
      </c>
      <c r="N67" s="738"/>
      <c r="O67" s="1015"/>
      <c r="P67" s="1016">
        <f t="shared" si="38"/>
        <v>0</v>
      </c>
      <c r="Q67" s="1017"/>
      <c r="R67" s="1018">
        <f t="shared" si="39"/>
        <v>0</v>
      </c>
    </row>
    <row r="68" spans="1:18" ht="17.100000000000001" customHeight="1" x14ac:dyDescent="0.2">
      <c r="A68" s="1001"/>
      <c r="B68" s="5" t="s">
        <v>95</v>
      </c>
      <c r="C68" s="1014"/>
      <c r="D68" s="848">
        <f t="shared" si="34"/>
        <v>0</v>
      </c>
      <c r="E68" s="1096"/>
      <c r="F68" s="1053"/>
      <c r="G68" s="1054">
        <f t="shared" si="35"/>
        <v>0</v>
      </c>
      <c r="H68" s="1053"/>
      <c r="I68" s="1054">
        <f t="shared" si="36"/>
        <v>0</v>
      </c>
      <c r="J68" s="1060"/>
      <c r="K68" s="1054">
        <f t="shared" si="37"/>
        <v>0</v>
      </c>
      <c r="L68" s="1024">
        <f t="shared" si="32"/>
        <v>0</v>
      </c>
      <c r="M68" s="1024">
        <f t="shared" si="33"/>
        <v>0</v>
      </c>
      <c r="N68" s="738"/>
      <c r="O68" s="1015"/>
      <c r="P68" s="1016">
        <f t="shared" si="38"/>
        <v>0</v>
      </c>
      <c r="Q68" s="1017"/>
      <c r="R68" s="1018">
        <f t="shared" si="39"/>
        <v>0</v>
      </c>
    </row>
    <row r="69" spans="1:18" ht="17.100000000000001" customHeight="1" x14ac:dyDescent="0.2">
      <c r="A69" s="1001"/>
      <c r="B69" s="5" t="s">
        <v>96</v>
      </c>
      <c r="C69" s="1014"/>
      <c r="D69" s="848">
        <f t="shared" si="34"/>
        <v>0</v>
      </c>
      <c r="E69" s="1096"/>
      <c r="F69" s="1053"/>
      <c r="G69" s="1054">
        <f t="shared" si="35"/>
        <v>0</v>
      </c>
      <c r="H69" s="1053"/>
      <c r="I69" s="1054">
        <f t="shared" si="36"/>
        <v>0</v>
      </c>
      <c r="J69" s="1060"/>
      <c r="K69" s="1054">
        <f t="shared" si="37"/>
        <v>0</v>
      </c>
      <c r="L69" s="1024">
        <f t="shared" si="32"/>
        <v>0</v>
      </c>
      <c r="M69" s="1024">
        <f t="shared" si="33"/>
        <v>0</v>
      </c>
      <c r="N69" s="738"/>
      <c r="O69" s="1015"/>
      <c r="P69" s="1016">
        <f t="shared" si="38"/>
        <v>0</v>
      </c>
      <c r="Q69" s="1017"/>
      <c r="R69" s="1018">
        <f t="shared" si="39"/>
        <v>0</v>
      </c>
    </row>
    <row r="70" spans="1:18" ht="17.100000000000001" customHeight="1" x14ac:dyDescent="0.2">
      <c r="A70" s="1001"/>
      <c r="B70" s="5" t="s">
        <v>97</v>
      </c>
      <c r="C70" s="1014"/>
      <c r="D70" s="848">
        <f t="shared" si="34"/>
        <v>0</v>
      </c>
      <c r="E70" s="1096"/>
      <c r="F70" s="1053"/>
      <c r="G70" s="1054">
        <f t="shared" si="35"/>
        <v>0</v>
      </c>
      <c r="H70" s="1053"/>
      <c r="I70" s="1054">
        <f t="shared" si="36"/>
        <v>0</v>
      </c>
      <c r="J70" s="1060"/>
      <c r="K70" s="1054">
        <f t="shared" si="37"/>
        <v>0</v>
      </c>
      <c r="L70" s="1024">
        <f t="shared" si="32"/>
        <v>0</v>
      </c>
      <c r="M70" s="1024">
        <f t="shared" si="33"/>
        <v>0</v>
      </c>
      <c r="N70" s="738"/>
      <c r="O70" s="1015"/>
      <c r="P70" s="1016">
        <f t="shared" si="38"/>
        <v>0</v>
      </c>
      <c r="Q70" s="1017"/>
      <c r="R70" s="1018">
        <f t="shared" si="39"/>
        <v>0</v>
      </c>
    </row>
    <row r="71" spans="1:18" ht="17.100000000000001" customHeight="1" x14ac:dyDescent="0.2">
      <c r="A71" s="1001"/>
      <c r="B71" s="5" t="s">
        <v>98</v>
      </c>
      <c r="C71" s="1014"/>
      <c r="D71" s="848">
        <f t="shared" si="34"/>
        <v>0</v>
      </c>
      <c r="E71" s="1096"/>
      <c r="F71" s="1053"/>
      <c r="G71" s="1054">
        <f t="shared" si="35"/>
        <v>0</v>
      </c>
      <c r="H71" s="1053"/>
      <c r="I71" s="1054">
        <f t="shared" si="36"/>
        <v>0</v>
      </c>
      <c r="J71" s="1060"/>
      <c r="K71" s="1054">
        <f t="shared" si="37"/>
        <v>0</v>
      </c>
      <c r="L71" s="1024">
        <f t="shared" si="32"/>
        <v>0</v>
      </c>
      <c r="M71" s="1024">
        <f t="shared" si="33"/>
        <v>0</v>
      </c>
      <c r="N71" s="738"/>
      <c r="O71" s="1015"/>
      <c r="P71" s="1016">
        <f t="shared" si="38"/>
        <v>0</v>
      </c>
      <c r="Q71" s="1017"/>
      <c r="R71" s="1018">
        <f t="shared" si="39"/>
        <v>0</v>
      </c>
    </row>
    <row r="72" spans="1:18" ht="17.100000000000001" customHeight="1" x14ac:dyDescent="0.2">
      <c r="A72" s="1001"/>
      <c r="B72" s="5" t="s">
        <v>99</v>
      </c>
      <c r="C72" s="1014"/>
      <c r="D72" s="848">
        <f t="shared" si="34"/>
        <v>0</v>
      </c>
      <c r="E72" s="1096"/>
      <c r="F72" s="1053"/>
      <c r="G72" s="1054">
        <f t="shared" si="35"/>
        <v>0</v>
      </c>
      <c r="H72" s="1053"/>
      <c r="I72" s="1054">
        <f t="shared" si="36"/>
        <v>0</v>
      </c>
      <c r="J72" s="1060"/>
      <c r="K72" s="1054">
        <f t="shared" si="37"/>
        <v>0</v>
      </c>
      <c r="L72" s="1024">
        <f t="shared" si="32"/>
        <v>0</v>
      </c>
      <c r="M72" s="1024">
        <f t="shared" si="33"/>
        <v>0</v>
      </c>
      <c r="N72" s="738"/>
      <c r="O72" s="1015"/>
      <c r="P72" s="1016">
        <f t="shared" si="38"/>
        <v>0</v>
      </c>
      <c r="Q72" s="1017"/>
      <c r="R72" s="1018">
        <f t="shared" si="39"/>
        <v>0</v>
      </c>
    </row>
    <row r="73" spans="1:18" s="210" customFormat="1" ht="17.100000000000001" customHeight="1" x14ac:dyDescent="0.2">
      <c r="A73" s="1007">
        <v>2017</v>
      </c>
      <c r="B73" s="1005">
        <v>2018</v>
      </c>
      <c r="C73" s="1020"/>
      <c r="D73" s="1020">
        <f>SUM(D61:D72)</f>
        <v>-32960</v>
      </c>
      <c r="E73" s="1126"/>
      <c r="F73" s="1057" t="s">
        <v>506</v>
      </c>
      <c r="G73" s="1056">
        <f>SUM(G61:G72)</f>
        <v>-7563</v>
      </c>
      <c r="H73" s="1057" t="s">
        <v>505</v>
      </c>
      <c r="I73" s="1056">
        <f>SUM(I61:I72)</f>
        <v>-27852</v>
      </c>
      <c r="J73" s="1057" t="s">
        <v>504</v>
      </c>
      <c r="K73" s="1056">
        <f>SUM(K61:K72)</f>
        <v>-79197</v>
      </c>
      <c r="L73" s="1020">
        <f>SUM(L61:L72)</f>
        <v>-51345</v>
      </c>
      <c r="M73" s="1020">
        <f>SUM(M61:M72)</f>
        <v>-58908</v>
      </c>
      <c r="N73" s="1021"/>
      <c r="O73" s="1020"/>
      <c r="P73" s="1020">
        <f>SUM(P61:P72)</f>
        <v>0</v>
      </c>
      <c r="Q73" s="1020"/>
      <c r="R73" s="1020">
        <f>SUM(R61:R72)</f>
        <v>-372</v>
      </c>
    </row>
    <row r="74" spans="1:18" ht="17.100000000000001" customHeight="1" x14ac:dyDescent="0.2">
      <c r="A74" s="1001"/>
      <c r="B74" s="5" t="s">
        <v>88</v>
      </c>
      <c r="C74" s="1014"/>
      <c r="D74" s="848">
        <f>C74-C72</f>
        <v>0</v>
      </c>
      <c r="E74" s="1096"/>
      <c r="F74" s="1053"/>
      <c r="G74" s="1054">
        <f>F74-F72</f>
        <v>0</v>
      </c>
      <c r="H74" s="1053"/>
      <c r="I74" s="1054">
        <f>H74-H72</f>
        <v>0</v>
      </c>
      <c r="J74" s="1060"/>
      <c r="K74" s="1054">
        <f>J74-J72</f>
        <v>0</v>
      </c>
      <c r="L74" s="1024">
        <f t="shared" ref="L74:L85" si="40">K74-I74</f>
        <v>0</v>
      </c>
      <c r="M74" s="1024">
        <f t="shared" ref="M74:M85" si="41">SUM(G74,L74)</f>
        <v>0</v>
      </c>
      <c r="N74" s="738"/>
      <c r="O74" s="1015"/>
      <c r="P74" s="1016">
        <f>O74-O72</f>
        <v>0</v>
      </c>
      <c r="Q74" s="1017"/>
      <c r="R74" s="1018">
        <f>Q74-Q72</f>
        <v>0</v>
      </c>
    </row>
    <row r="75" spans="1:18" ht="17.100000000000001" customHeight="1" x14ac:dyDescent="0.2">
      <c r="A75" s="1001"/>
      <c r="B75" s="5" t="s">
        <v>89</v>
      </c>
      <c r="C75" s="1014"/>
      <c r="D75" s="848">
        <f t="shared" ref="D75:D85" si="42">C75-C74</f>
        <v>0</v>
      </c>
      <c r="E75" s="1096"/>
      <c r="F75" s="1053"/>
      <c r="G75" s="1054">
        <f t="shared" ref="G75:G85" si="43">F75-F74</f>
        <v>0</v>
      </c>
      <c r="H75" s="1053"/>
      <c r="I75" s="1054">
        <f t="shared" ref="I75:I85" si="44">H75-H74</f>
        <v>0</v>
      </c>
      <c r="J75" s="1060"/>
      <c r="K75" s="1054">
        <f t="shared" ref="K75:K85" si="45">J75-J74</f>
        <v>0</v>
      </c>
      <c r="L75" s="1024">
        <f t="shared" si="40"/>
        <v>0</v>
      </c>
      <c r="M75" s="1024">
        <f t="shared" si="41"/>
        <v>0</v>
      </c>
      <c r="N75" s="738"/>
      <c r="O75" s="1015"/>
      <c r="P75" s="1016">
        <f t="shared" ref="P75:P85" si="46">O75-O74</f>
        <v>0</v>
      </c>
      <c r="Q75" s="1017"/>
      <c r="R75" s="1018">
        <f t="shared" ref="R75:R85" si="47">Q75-Q74</f>
        <v>0</v>
      </c>
    </row>
    <row r="76" spans="1:18" ht="17.100000000000001" customHeight="1" x14ac:dyDescent="0.2">
      <c r="A76" s="1001"/>
      <c r="B76" s="5" t="s">
        <v>90</v>
      </c>
      <c r="C76" s="1014"/>
      <c r="D76" s="848">
        <f t="shared" si="42"/>
        <v>0</v>
      </c>
      <c r="E76" s="1096"/>
      <c r="F76" s="1053"/>
      <c r="G76" s="1054">
        <f t="shared" si="43"/>
        <v>0</v>
      </c>
      <c r="H76" s="1053"/>
      <c r="I76" s="1054">
        <f t="shared" si="44"/>
        <v>0</v>
      </c>
      <c r="J76" s="1060"/>
      <c r="K76" s="1054">
        <f t="shared" si="45"/>
        <v>0</v>
      </c>
      <c r="L76" s="1024">
        <f t="shared" si="40"/>
        <v>0</v>
      </c>
      <c r="M76" s="1024">
        <f t="shared" si="41"/>
        <v>0</v>
      </c>
      <c r="N76" s="738"/>
      <c r="O76" s="1015"/>
      <c r="P76" s="1016">
        <f t="shared" si="46"/>
        <v>0</v>
      </c>
      <c r="Q76" s="1017"/>
      <c r="R76" s="1018">
        <f t="shared" si="47"/>
        <v>0</v>
      </c>
    </row>
    <row r="77" spans="1:18" ht="17.100000000000001" customHeight="1" x14ac:dyDescent="0.2">
      <c r="A77" s="1001"/>
      <c r="B77" s="5" t="s">
        <v>91</v>
      </c>
      <c r="C77" s="1014"/>
      <c r="D77" s="848">
        <f t="shared" si="42"/>
        <v>0</v>
      </c>
      <c r="E77" s="1096"/>
      <c r="F77" s="1053"/>
      <c r="G77" s="1054">
        <f t="shared" si="43"/>
        <v>0</v>
      </c>
      <c r="H77" s="1053"/>
      <c r="I77" s="1054">
        <f t="shared" si="44"/>
        <v>0</v>
      </c>
      <c r="J77" s="1060"/>
      <c r="K77" s="1054">
        <f t="shared" si="45"/>
        <v>0</v>
      </c>
      <c r="L77" s="1024">
        <f t="shared" si="40"/>
        <v>0</v>
      </c>
      <c r="M77" s="1024">
        <f t="shared" si="41"/>
        <v>0</v>
      </c>
      <c r="N77" s="738"/>
      <c r="O77" s="1015"/>
      <c r="P77" s="1016">
        <f t="shared" si="46"/>
        <v>0</v>
      </c>
      <c r="Q77" s="1017"/>
      <c r="R77" s="1018">
        <f t="shared" si="47"/>
        <v>0</v>
      </c>
    </row>
    <row r="78" spans="1:18" ht="17.100000000000001" customHeight="1" x14ac:dyDescent="0.2">
      <c r="A78" s="1001"/>
      <c r="B78" s="5" t="s">
        <v>92</v>
      </c>
      <c r="C78" s="1014"/>
      <c r="D78" s="848">
        <f t="shared" si="42"/>
        <v>0</v>
      </c>
      <c r="E78" s="1096"/>
      <c r="F78" s="1053"/>
      <c r="G78" s="1054">
        <f t="shared" si="43"/>
        <v>0</v>
      </c>
      <c r="H78" s="1053"/>
      <c r="I78" s="1054">
        <f t="shared" si="44"/>
        <v>0</v>
      </c>
      <c r="J78" s="1060"/>
      <c r="K78" s="1054">
        <f t="shared" si="45"/>
        <v>0</v>
      </c>
      <c r="L78" s="1024">
        <f t="shared" si="40"/>
        <v>0</v>
      </c>
      <c r="M78" s="1024">
        <f t="shared" si="41"/>
        <v>0</v>
      </c>
      <c r="N78" s="738"/>
      <c r="O78" s="1015"/>
      <c r="P78" s="1016">
        <f t="shared" si="46"/>
        <v>0</v>
      </c>
      <c r="Q78" s="1017"/>
      <c r="R78" s="1018">
        <f t="shared" si="47"/>
        <v>0</v>
      </c>
    </row>
    <row r="79" spans="1:18" ht="17.100000000000001" customHeight="1" x14ac:dyDescent="0.2">
      <c r="A79" s="1001"/>
      <c r="B79" s="5" t="s">
        <v>93</v>
      </c>
      <c r="C79" s="1014"/>
      <c r="D79" s="848">
        <f t="shared" si="42"/>
        <v>0</v>
      </c>
      <c r="E79" s="1096"/>
      <c r="F79" s="1053"/>
      <c r="G79" s="1054">
        <f t="shared" si="43"/>
        <v>0</v>
      </c>
      <c r="H79" s="1053"/>
      <c r="I79" s="1054">
        <f t="shared" si="44"/>
        <v>0</v>
      </c>
      <c r="J79" s="1060"/>
      <c r="K79" s="1054">
        <f t="shared" si="45"/>
        <v>0</v>
      </c>
      <c r="L79" s="1024">
        <f t="shared" si="40"/>
        <v>0</v>
      </c>
      <c r="M79" s="1024">
        <f t="shared" si="41"/>
        <v>0</v>
      </c>
      <c r="N79" s="738"/>
      <c r="O79" s="1015"/>
      <c r="P79" s="1016">
        <f t="shared" si="46"/>
        <v>0</v>
      </c>
      <c r="Q79" s="1017"/>
      <c r="R79" s="1018">
        <f t="shared" si="47"/>
        <v>0</v>
      </c>
    </row>
    <row r="80" spans="1:18" ht="17.100000000000001" customHeight="1" x14ac:dyDescent="0.2">
      <c r="A80" s="1001"/>
      <c r="B80" s="5" t="s">
        <v>94</v>
      </c>
      <c r="C80" s="1014"/>
      <c r="D80" s="848">
        <f t="shared" si="42"/>
        <v>0</v>
      </c>
      <c r="E80" s="1096"/>
      <c r="F80" s="1053"/>
      <c r="G80" s="1054">
        <f t="shared" si="43"/>
        <v>0</v>
      </c>
      <c r="H80" s="1053"/>
      <c r="I80" s="1054">
        <f t="shared" si="44"/>
        <v>0</v>
      </c>
      <c r="J80" s="1060"/>
      <c r="K80" s="1054">
        <f t="shared" si="45"/>
        <v>0</v>
      </c>
      <c r="L80" s="1024">
        <f t="shared" si="40"/>
        <v>0</v>
      </c>
      <c r="M80" s="1024">
        <f t="shared" si="41"/>
        <v>0</v>
      </c>
      <c r="N80" s="738"/>
      <c r="O80" s="1015"/>
      <c r="P80" s="1016">
        <f t="shared" si="46"/>
        <v>0</v>
      </c>
      <c r="Q80" s="1017"/>
      <c r="R80" s="1018">
        <f t="shared" si="47"/>
        <v>0</v>
      </c>
    </row>
    <row r="81" spans="1:18" ht="17.100000000000001" customHeight="1" x14ac:dyDescent="0.2">
      <c r="A81" s="1001"/>
      <c r="B81" s="5" t="s">
        <v>95</v>
      </c>
      <c r="C81" s="1014"/>
      <c r="D81" s="848">
        <f t="shared" si="42"/>
        <v>0</v>
      </c>
      <c r="E81" s="1096"/>
      <c r="F81" s="1053"/>
      <c r="G81" s="1054">
        <f t="shared" si="43"/>
        <v>0</v>
      </c>
      <c r="H81" s="1053"/>
      <c r="I81" s="1054">
        <f t="shared" si="44"/>
        <v>0</v>
      </c>
      <c r="J81" s="1060"/>
      <c r="K81" s="1054">
        <f t="shared" si="45"/>
        <v>0</v>
      </c>
      <c r="L81" s="1024">
        <f t="shared" si="40"/>
        <v>0</v>
      </c>
      <c r="M81" s="1024">
        <f t="shared" si="41"/>
        <v>0</v>
      </c>
      <c r="N81" s="738"/>
      <c r="O81" s="1015"/>
      <c r="P81" s="1016">
        <f t="shared" si="46"/>
        <v>0</v>
      </c>
      <c r="Q81" s="1017"/>
      <c r="R81" s="1018">
        <f t="shared" si="47"/>
        <v>0</v>
      </c>
    </row>
    <row r="82" spans="1:18" ht="17.100000000000001" customHeight="1" x14ac:dyDescent="0.2">
      <c r="A82" s="1001"/>
      <c r="B82" s="5" t="s">
        <v>96</v>
      </c>
      <c r="C82" s="1014"/>
      <c r="D82" s="848">
        <f t="shared" si="42"/>
        <v>0</v>
      </c>
      <c r="E82" s="1096"/>
      <c r="F82" s="1053"/>
      <c r="G82" s="1054">
        <f t="shared" si="43"/>
        <v>0</v>
      </c>
      <c r="H82" s="1053"/>
      <c r="I82" s="1054">
        <f t="shared" si="44"/>
        <v>0</v>
      </c>
      <c r="J82" s="1060"/>
      <c r="K82" s="1054">
        <f t="shared" si="45"/>
        <v>0</v>
      </c>
      <c r="L82" s="1024">
        <f t="shared" si="40"/>
        <v>0</v>
      </c>
      <c r="M82" s="1024">
        <f t="shared" si="41"/>
        <v>0</v>
      </c>
      <c r="N82" s="738"/>
      <c r="O82" s="1015"/>
      <c r="P82" s="1016">
        <f t="shared" si="46"/>
        <v>0</v>
      </c>
      <c r="Q82" s="1017"/>
      <c r="R82" s="1018">
        <f t="shared" si="47"/>
        <v>0</v>
      </c>
    </row>
    <row r="83" spans="1:18" ht="17.100000000000001" customHeight="1" x14ac:dyDescent="0.2">
      <c r="A83" s="1001"/>
      <c r="B83" s="5" t="s">
        <v>97</v>
      </c>
      <c r="C83" s="1014"/>
      <c r="D83" s="848">
        <f t="shared" si="42"/>
        <v>0</v>
      </c>
      <c r="E83" s="1096"/>
      <c r="F83" s="1053"/>
      <c r="G83" s="1054">
        <f t="shared" si="43"/>
        <v>0</v>
      </c>
      <c r="H83" s="1053"/>
      <c r="I83" s="1054">
        <f t="shared" si="44"/>
        <v>0</v>
      </c>
      <c r="J83" s="1060"/>
      <c r="K83" s="1054">
        <f t="shared" si="45"/>
        <v>0</v>
      </c>
      <c r="L83" s="1024">
        <f t="shared" si="40"/>
        <v>0</v>
      </c>
      <c r="M83" s="1024">
        <f t="shared" si="41"/>
        <v>0</v>
      </c>
      <c r="N83" s="738"/>
      <c r="O83" s="1015"/>
      <c r="P83" s="1016">
        <f t="shared" si="46"/>
        <v>0</v>
      </c>
      <c r="Q83" s="1017"/>
      <c r="R83" s="1018">
        <f t="shared" si="47"/>
        <v>0</v>
      </c>
    </row>
    <row r="84" spans="1:18" ht="17.100000000000001" customHeight="1" x14ac:dyDescent="0.2">
      <c r="A84" s="1001"/>
      <c r="B84" s="5" t="s">
        <v>98</v>
      </c>
      <c r="C84" s="1014"/>
      <c r="D84" s="848">
        <f t="shared" si="42"/>
        <v>0</v>
      </c>
      <c r="E84" s="1096"/>
      <c r="F84" s="1053"/>
      <c r="G84" s="1054">
        <f t="shared" si="43"/>
        <v>0</v>
      </c>
      <c r="H84" s="1053"/>
      <c r="I84" s="1054">
        <f t="shared" si="44"/>
        <v>0</v>
      </c>
      <c r="J84" s="1060"/>
      <c r="K84" s="1054">
        <f t="shared" si="45"/>
        <v>0</v>
      </c>
      <c r="L84" s="1024">
        <f t="shared" si="40"/>
        <v>0</v>
      </c>
      <c r="M84" s="1024">
        <f t="shared" si="41"/>
        <v>0</v>
      </c>
      <c r="N84" s="738"/>
      <c r="O84" s="1015"/>
      <c r="P84" s="1016">
        <f t="shared" si="46"/>
        <v>0</v>
      </c>
      <c r="Q84" s="1017"/>
      <c r="R84" s="1018">
        <f t="shared" si="47"/>
        <v>0</v>
      </c>
    </row>
    <row r="85" spans="1:18" ht="17.100000000000001" customHeight="1" x14ac:dyDescent="0.2">
      <c r="A85" s="1001"/>
      <c r="B85" s="5" t="s">
        <v>99</v>
      </c>
      <c r="C85" s="1014"/>
      <c r="D85" s="848">
        <f t="shared" si="42"/>
        <v>0</v>
      </c>
      <c r="E85" s="1096"/>
      <c r="F85" s="1053"/>
      <c r="G85" s="1054">
        <f t="shared" si="43"/>
        <v>0</v>
      </c>
      <c r="H85" s="1053"/>
      <c r="I85" s="1054">
        <f t="shared" si="44"/>
        <v>0</v>
      </c>
      <c r="J85" s="1060"/>
      <c r="K85" s="1054">
        <f t="shared" si="45"/>
        <v>0</v>
      </c>
      <c r="L85" s="1024">
        <f t="shared" si="40"/>
        <v>0</v>
      </c>
      <c r="M85" s="1024">
        <f t="shared" si="41"/>
        <v>0</v>
      </c>
      <c r="N85" s="738"/>
      <c r="O85" s="1015"/>
      <c r="P85" s="1016">
        <f t="shared" si="46"/>
        <v>0</v>
      </c>
      <c r="Q85" s="1017"/>
      <c r="R85" s="1018">
        <f t="shared" si="47"/>
        <v>0</v>
      </c>
    </row>
    <row r="86" spans="1:18" s="210" customFormat="1" ht="17.100000000000001" customHeight="1" x14ac:dyDescent="0.2">
      <c r="A86" s="1007">
        <v>2017</v>
      </c>
      <c r="B86" s="1005">
        <v>2019</v>
      </c>
      <c r="C86" s="1020"/>
      <c r="D86" s="1020">
        <f>SUM(D74:D85)</f>
        <v>0</v>
      </c>
      <c r="E86" s="1126"/>
      <c r="F86" s="1057" t="s">
        <v>506</v>
      </c>
      <c r="G86" s="1056">
        <f>SUM(G74:G85)</f>
        <v>0</v>
      </c>
      <c r="H86" s="1057" t="s">
        <v>505</v>
      </c>
      <c r="I86" s="1056">
        <f>SUM(I74:I85)</f>
        <v>0</v>
      </c>
      <c r="J86" s="1057" t="s">
        <v>504</v>
      </c>
      <c r="K86" s="1056">
        <f>SUM(K74:K85)</f>
        <v>0</v>
      </c>
      <c r="L86" s="1020">
        <f>SUM(L74:L85)</f>
        <v>0</v>
      </c>
      <c r="M86" s="1020">
        <f>SUM(M74:M85)</f>
        <v>0</v>
      </c>
      <c r="N86" s="1021"/>
      <c r="O86" s="1020"/>
      <c r="P86" s="1020">
        <f>SUM(P74:P85)</f>
        <v>0</v>
      </c>
      <c r="Q86" s="1020"/>
      <c r="R86" s="1020">
        <f>SUM(R74:R85)</f>
        <v>0</v>
      </c>
    </row>
  </sheetData>
  <mergeCells count="2">
    <mergeCell ref="K3:K4"/>
    <mergeCell ref="O1:R1"/>
  </mergeCells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zoomScale="120" zoomScaleNormal="120" workbookViewId="0">
      <pane ySplit="3" topLeftCell="A88" activePane="bottomLeft" state="frozen"/>
      <selection pane="bottomLeft" activeCell="A97" sqref="A97"/>
    </sheetView>
  </sheetViews>
  <sheetFormatPr baseColWidth="10" defaultRowHeight="12.75" x14ac:dyDescent="0.2"/>
  <cols>
    <col min="1" max="1" width="13.140625" customWidth="1"/>
    <col min="3" max="3" width="12.28515625" customWidth="1"/>
    <col min="4" max="4" width="14.7109375" customWidth="1"/>
    <col min="5" max="5" width="12.140625" customWidth="1"/>
    <col min="6" max="6" width="14.28515625" customWidth="1"/>
  </cols>
  <sheetData>
    <row r="1" spans="1:8" s="473" customFormat="1" ht="18" customHeight="1" x14ac:dyDescent="0.25">
      <c r="A1" s="236" t="s">
        <v>285</v>
      </c>
      <c r="B1" s="236"/>
    </row>
    <row r="2" spans="1:8" s="473" customFormat="1" ht="18" customHeight="1" thickBot="1" x14ac:dyDescent="0.25">
      <c r="C2" s="281" t="s">
        <v>295</v>
      </c>
      <c r="E2" s="281" t="s">
        <v>294</v>
      </c>
      <c r="G2" s="531"/>
      <c r="H2" s="531"/>
    </row>
    <row r="3" spans="1:8" s="477" customFormat="1" ht="18" customHeight="1" thickBot="1" x14ac:dyDescent="0.25">
      <c r="A3" s="475" t="s">
        <v>162</v>
      </c>
      <c r="B3" s="479"/>
      <c r="C3" s="482" t="s">
        <v>107</v>
      </c>
      <c r="D3" s="484" t="s">
        <v>304</v>
      </c>
      <c r="E3" s="486" t="s">
        <v>286</v>
      </c>
      <c r="F3" s="489" t="s">
        <v>205</v>
      </c>
      <c r="G3" s="532"/>
      <c r="H3" s="532"/>
    </row>
    <row r="4" spans="1:8" s="473" customFormat="1" ht="18" customHeight="1" thickBot="1" x14ac:dyDescent="0.25">
      <c r="A4" s="625">
        <v>40542</v>
      </c>
      <c r="B4" s="626" t="s">
        <v>99</v>
      </c>
      <c r="C4" s="627">
        <v>39315</v>
      </c>
      <c r="D4" s="628"/>
      <c r="E4" s="629">
        <v>4857</v>
      </c>
      <c r="F4" s="637"/>
      <c r="G4" s="541" t="s">
        <v>312</v>
      </c>
      <c r="H4" s="533"/>
    </row>
    <row r="5" spans="1:8" s="473" customFormat="1" ht="18" customHeight="1" x14ac:dyDescent="0.2">
      <c r="A5" s="616">
        <v>40575</v>
      </c>
      <c r="B5" s="502" t="s">
        <v>88</v>
      </c>
      <c r="C5" s="617">
        <v>39672</v>
      </c>
      <c r="D5" s="618">
        <f t="shared" ref="D5:D15" si="0">C5-C4</f>
        <v>357</v>
      </c>
      <c r="E5" s="619">
        <v>5184.8999999999996</v>
      </c>
      <c r="F5" s="636">
        <f t="shared" ref="F5:F15" si="1">E5-E4</f>
        <v>327.89999999999964</v>
      </c>
      <c r="G5" s="533"/>
      <c r="H5" s="533"/>
    </row>
    <row r="6" spans="1:8" s="473" customFormat="1" ht="18" customHeight="1" x14ac:dyDescent="0.2">
      <c r="A6" s="495">
        <v>40603</v>
      </c>
      <c r="B6" s="583" t="s">
        <v>89</v>
      </c>
      <c r="C6" s="483">
        <v>40036</v>
      </c>
      <c r="D6" s="485">
        <f t="shared" si="0"/>
        <v>364</v>
      </c>
      <c r="E6" s="487">
        <v>5418</v>
      </c>
      <c r="F6" s="490">
        <f t="shared" si="1"/>
        <v>233.10000000000036</v>
      </c>
      <c r="G6" s="533"/>
      <c r="H6" s="533"/>
    </row>
    <row r="7" spans="1:8" s="473" customFormat="1" ht="18" customHeight="1" x14ac:dyDescent="0.2">
      <c r="A7" s="495">
        <v>40637</v>
      </c>
      <c r="B7" s="583" t="s">
        <v>90</v>
      </c>
      <c r="C7" s="483">
        <v>40430</v>
      </c>
      <c r="D7" s="485">
        <f t="shared" si="0"/>
        <v>394</v>
      </c>
      <c r="E7" s="487">
        <v>5540</v>
      </c>
      <c r="F7" s="490">
        <f t="shared" si="1"/>
        <v>122</v>
      </c>
      <c r="G7" s="533"/>
      <c r="H7" s="533"/>
    </row>
    <row r="8" spans="1:8" s="473" customFormat="1" ht="18" customHeight="1" x14ac:dyDescent="0.2">
      <c r="A8" s="495">
        <v>40665</v>
      </c>
      <c r="B8" s="583" t="s">
        <v>91</v>
      </c>
      <c r="C8" s="483">
        <v>40748</v>
      </c>
      <c r="D8" s="485">
        <f t="shared" si="0"/>
        <v>318</v>
      </c>
      <c r="E8" s="487">
        <v>5566</v>
      </c>
      <c r="F8" s="490">
        <f t="shared" si="1"/>
        <v>26</v>
      </c>
      <c r="G8" s="533"/>
      <c r="H8" s="533"/>
    </row>
    <row r="9" spans="1:8" s="473" customFormat="1" ht="18" customHeight="1" x14ac:dyDescent="0.2">
      <c r="A9" s="495">
        <v>40696</v>
      </c>
      <c r="B9" s="583" t="s">
        <v>92</v>
      </c>
      <c r="C9" s="483">
        <v>41085</v>
      </c>
      <c r="D9" s="485">
        <f t="shared" si="0"/>
        <v>337</v>
      </c>
      <c r="E9" s="487">
        <v>5597</v>
      </c>
      <c r="F9" s="490">
        <f t="shared" si="1"/>
        <v>31</v>
      </c>
      <c r="G9" s="533"/>
      <c r="H9" s="533"/>
    </row>
    <row r="10" spans="1:8" s="594" customFormat="1" ht="18" customHeight="1" x14ac:dyDescent="0.2">
      <c r="A10" s="576">
        <v>40753</v>
      </c>
      <c r="B10" s="584" t="s">
        <v>340</v>
      </c>
      <c r="C10" s="586">
        <v>41728</v>
      </c>
      <c r="D10" s="587">
        <f t="shared" si="0"/>
        <v>643</v>
      </c>
      <c r="E10" s="588">
        <v>5601</v>
      </c>
      <c r="F10" s="595">
        <f t="shared" si="1"/>
        <v>4</v>
      </c>
      <c r="G10" s="596"/>
      <c r="H10" s="596"/>
    </row>
    <row r="11" spans="1:8" s="473" customFormat="1" ht="18" customHeight="1" x14ac:dyDescent="0.2">
      <c r="A11" s="495">
        <v>40787</v>
      </c>
      <c r="B11" s="583" t="s">
        <v>95</v>
      </c>
      <c r="C11" s="483">
        <v>42116</v>
      </c>
      <c r="D11" s="485">
        <f t="shared" si="0"/>
        <v>388</v>
      </c>
      <c r="E11" s="487">
        <v>5601</v>
      </c>
      <c r="F11" s="490">
        <f t="shared" si="1"/>
        <v>0</v>
      </c>
      <c r="G11" s="533"/>
      <c r="H11" s="533"/>
    </row>
    <row r="12" spans="1:8" s="473" customFormat="1" ht="18" customHeight="1" x14ac:dyDescent="0.2">
      <c r="A12" s="495">
        <v>40816</v>
      </c>
      <c r="B12" s="585" t="s">
        <v>96</v>
      </c>
      <c r="C12" s="483">
        <v>42476</v>
      </c>
      <c r="D12" s="485">
        <f t="shared" si="0"/>
        <v>360</v>
      </c>
      <c r="E12" s="487">
        <v>5604</v>
      </c>
      <c r="F12" s="490">
        <f t="shared" si="1"/>
        <v>3</v>
      </c>
      <c r="G12" s="533"/>
      <c r="H12" s="533"/>
    </row>
    <row r="13" spans="1:8" s="473" customFormat="1" ht="18" customHeight="1" x14ac:dyDescent="0.2">
      <c r="A13" s="495">
        <v>40849</v>
      </c>
      <c r="B13" s="585" t="s">
        <v>97</v>
      </c>
      <c r="C13" s="483">
        <v>42920</v>
      </c>
      <c r="D13" s="485">
        <f t="shared" si="0"/>
        <v>444</v>
      </c>
      <c r="E13" s="487">
        <v>5662</v>
      </c>
      <c r="F13" s="490">
        <f t="shared" si="1"/>
        <v>58</v>
      </c>
      <c r="G13" s="533"/>
      <c r="H13" s="533"/>
    </row>
    <row r="14" spans="1:8" s="473" customFormat="1" ht="18" customHeight="1" x14ac:dyDescent="0.2">
      <c r="A14" s="495">
        <v>40878</v>
      </c>
      <c r="B14" s="585" t="s">
        <v>98</v>
      </c>
      <c r="C14" s="483">
        <v>43274</v>
      </c>
      <c r="D14" s="485">
        <f t="shared" si="0"/>
        <v>354</v>
      </c>
      <c r="E14" s="487">
        <v>5834</v>
      </c>
      <c r="F14" s="490">
        <f t="shared" si="1"/>
        <v>172</v>
      </c>
      <c r="G14" s="533"/>
      <c r="H14" s="533"/>
    </row>
    <row r="15" spans="1:8" s="473" customFormat="1" ht="18" customHeight="1" thickBot="1" x14ac:dyDescent="0.25">
      <c r="A15" s="656">
        <v>40911</v>
      </c>
      <c r="B15" s="600" t="s">
        <v>99</v>
      </c>
      <c r="C15" s="601">
        <v>43716</v>
      </c>
      <c r="D15" s="602">
        <f t="shared" si="0"/>
        <v>442</v>
      </c>
      <c r="E15" s="603">
        <v>6081</v>
      </c>
      <c r="F15" s="604">
        <f t="shared" si="1"/>
        <v>247</v>
      </c>
      <c r="G15" s="533" t="s">
        <v>348</v>
      </c>
      <c r="H15" s="533"/>
    </row>
    <row r="16" spans="1:8" s="703" customFormat="1" ht="18" customHeight="1" thickBot="1" x14ac:dyDescent="0.25">
      <c r="A16" s="698">
        <v>2011</v>
      </c>
      <c r="B16" s="705"/>
      <c r="C16" s="700"/>
      <c r="D16" s="700">
        <f>SUM(D5:D15)</f>
        <v>4401</v>
      </c>
      <c r="E16" s="700"/>
      <c r="F16" s="702">
        <f>SUM(F5:F15)</f>
        <v>1224</v>
      </c>
      <c r="G16" s="704"/>
      <c r="H16" s="704"/>
    </row>
    <row r="17" spans="1:8" s="473" customFormat="1" ht="18" customHeight="1" x14ac:dyDescent="0.2">
      <c r="A17" s="714">
        <v>40945</v>
      </c>
      <c r="B17" s="583" t="s">
        <v>88</v>
      </c>
      <c r="C17" s="483">
        <v>44166</v>
      </c>
      <c r="D17" s="485">
        <f>C17-C15</f>
        <v>450</v>
      </c>
      <c r="E17" s="487">
        <v>6407</v>
      </c>
      <c r="F17" s="490">
        <f>E17-E15</f>
        <v>326</v>
      </c>
      <c r="G17" s="533"/>
      <c r="H17" s="533"/>
    </row>
    <row r="18" spans="1:8" s="473" customFormat="1" ht="18" customHeight="1" x14ac:dyDescent="0.2">
      <c r="A18" s="495">
        <v>40973</v>
      </c>
      <c r="B18" s="583" t="s">
        <v>89</v>
      </c>
      <c r="C18" s="483">
        <v>44546</v>
      </c>
      <c r="D18" s="485">
        <f t="shared" ref="D18:D25" si="2">C18-C17</f>
        <v>380</v>
      </c>
      <c r="E18" s="487">
        <v>6656</v>
      </c>
      <c r="F18" s="490">
        <f t="shared" ref="F18:F25" si="3">E18-E17</f>
        <v>249</v>
      </c>
      <c r="G18" s="533"/>
      <c r="H18" s="533"/>
    </row>
    <row r="19" spans="1:8" s="473" customFormat="1" ht="18" customHeight="1" x14ac:dyDescent="0.2">
      <c r="A19" s="495">
        <v>41001</v>
      </c>
      <c r="B19" s="583" t="s">
        <v>90</v>
      </c>
      <c r="C19" s="483">
        <v>44931</v>
      </c>
      <c r="D19" s="485">
        <f t="shared" si="2"/>
        <v>385</v>
      </c>
      <c r="E19" s="487">
        <v>6734</v>
      </c>
      <c r="F19" s="490">
        <f t="shared" si="3"/>
        <v>78</v>
      </c>
      <c r="G19" s="533"/>
      <c r="H19" s="533"/>
    </row>
    <row r="20" spans="1:8" s="473" customFormat="1" ht="18" customHeight="1" x14ac:dyDescent="0.2">
      <c r="A20" s="495">
        <v>41032</v>
      </c>
      <c r="B20" s="583" t="s">
        <v>91</v>
      </c>
      <c r="C20" s="483">
        <v>45327</v>
      </c>
      <c r="D20" s="485">
        <f t="shared" si="2"/>
        <v>396</v>
      </c>
      <c r="E20" s="487">
        <v>6791</v>
      </c>
      <c r="F20" s="490">
        <f t="shared" si="3"/>
        <v>57</v>
      </c>
      <c r="G20" s="533"/>
      <c r="H20" s="533"/>
    </row>
    <row r="21" spans="1:8" s="473" customFormat="1" ht="18" customHeight="1" x14ac:dyDescent="0.2">
      <c r="A21" s="495">
        <v>41059</v>
      </c>
      <c r="B21" s="583" t="s">
        <v>92</v>
      </c>
      <c r="C21" s="483">
        <v>45673</v>
      </c>
      <c r="D21" s="485">
        <f t="shared" si="2"/>
        <v>346</v>
      </c>
      <c r="E21" s="487">
        <v>6799</v>
      </c>
      <c r="F21" s="490">
        <f t="shared" si="3"/>
        <v>8</v>
      </c>
      <c r="G21" s="533"/>
      <c r="H21" s="533"/>
    </row>
    <row r="22" spans="1:8" s="473" customFormat="1" ht="18" customHeight="1" x14ac:dyDescent="0.2">
      <c r="A22" s="495">
        <v>41092</v>
      </c>
      <c r="B22" s="583" t="s">
        <v>93</v>
      </c>
      <c r="C22" s="483">
        <v>46109</v>
      </c>
      <c r="D22" s="485">
        <f t="shared" si="2"/>
        <v>436</v>
      </c>
      <c r="E22" s="487">
        <v>6801</v>
      </c>
      <c r="F22" s="490">
        <f t="shared" si="3"/>
        <v>2</v>
      </c>
      <c r="G22" s="533"/>
      <c r="H22" s="533"/>
    </row>
    <row r="23" spans="1:8" s="594" customFormat="1" ht="18" customHeight="1" x14ac:dyDescent="0.2">
      <c r="A23" s="495">
        <v>41121</v>
      </c>
      <c r="B23" s="583" t="s">
        <v>94</v>
      </c>
      <c r="C23" s="483">
        <v>46494</v>
      </c>
      <c r="D23" s="485">
        <f t="shared" si="2"/>
        <v>385</v>
      </c>
      <c r="E23" s="487">
        <v>6803</v>
      </c>
      <c r="F23" s="490">
        <f t="shared" si="3"/>
        <v>2</v>
      </c>
      <c r="G23" s="596"/>
      <c r="H23" s="596"/>
    </row>
    <row r="24" spans="1:8" s="473" customFormat="1" ht="18" customHeight="1" x14ac:dyDescent="0.2">
      <c r="A24" s="495">
        <v>41155</v>
      </c>
      <c r="B24" s="583" t="s">
        <v>95</v>
      </c>
      <c r="C24" s="483">
        <v>46899</v>
      </c>
      <c r="D24" s="485">
        <f t="shared" si="2"/>
        <v>405</v>
      </c>
      <c r="E24" s="487">
        <v>6803</v>
      </c>
      <c r="F24" s="490">
        <f t="shared" si="3"/>
        <v>0</v>
      </c>
      <c r="G24" s="533"/>
      <c r="H24" s="533"/>
    </row>
    <row r="25" spans="1:8" s="473" customFormat="1" ht="18" customHeight="1" x14ac:dyDescent="0.2">
      <c r="A25" s="495">
        <v>41186</v>
      </c>
      <c r="B25" s="585" t="s">
        <v>96</v>
      </c>
      <c r="C25" s="483">
        <v>47342</v>
      </c>
      <c r="D25" s="485">
        <f t="shared" si="2"/>
        <v>443</v>
      </c>
      <c r="E25" s="487">
        <v>6825</v>
      </c>
      <c r="F25" s="490">
        <f t="shared" si="3"/>
        <v>22</v>
      </c>
      <c r="G25" s="533"/>
      <c r="H25" s="533"/>
    </row>
    <row r="26" spans="1:8" s="473" customFormat="1" ht="18" customHeight="1" x14ac:dyDescent="0.2">
      <c r="A26" s="496"/>
      <c r="B26" s="585" t="s">
        <v>97</v>
      </c>
      <c r="C26" s="483"/>
      <c r="D26" s="485"/>
      <c r="E26" s="487"/>
      <c r="F26" s="490"/>
      <c r="G26" s="541" t="s">
        <v>396</v>
      </c>
      <c r="H26" s="533"/>
    </row>
    <row r="27" spans="1:8" s="473" customFormat="1" ht="18" customHeight="1" x14ac:dyDescent="0.2">
      <c r="A27" s="496"/>
      <c r="B27" s="585" t="s">
        <v>98</v>
      </c>
      <c r="C27" s="483"/>
      <c r="D27" s="485"/>
      <c r="E27" s="487"/>
      <c r="F27" s="490"/>
      <c r="G27" s="533"/>
      <c r="H27" s="533"/>
    </row>
    <row r="28" spans="1:8" s="473" customFormat="1" ht="18" customHeight="1" thickBot="1" x14ac:dyDescent="0.25">
      <c r="A28" s="656">
        <v>41276</v>
      </c>
      <c r="B28" s="600" t="s">
        <v>99</v>
      </c>
      <c r="C28" s="601">
        <v>48481</v>
      </c>
      <c r="D28" s="485">
        <f>C28-C25</f>
        <v>1139</v>
      </c>
      <c r="E28" s="603">
        <v>7360</v>
      </c>
      <c r="F28" s="490">
        <f>E28-E25</f>
        <v>535</v>
      </c>
      <c r="G28" s="533" t="s">
        <v>465</v>
      </c>
      <c r="H28" s="533"/>
    </row>
    <row r="29" spans="1:8" s="703" customFormat="1" ht="18" customHeight="1" thickBot="1" x14ac:dyDescent="0.25">
      <c r="A29" s="698">
        <v>2012</v>
      </c>
      <c r="B29" s="705"/>
      <c r="C29" s="700"/>
      <c r="D29" s="700">
        <f>SUM(D17:D28)</f>
        <v>4765</v>
      </c>
      <c r="E29" s="700"/>
      <c r="F29" s="702">
        <f>SUM(F17:F28)</f>
        <v>1279</v>
      </c>
      <c r="G29" s="704"/>
      <c r="H29" s="704"/>
    </row>
    <row r="30" spans="1:8" ht="18" customHeight="1" x14ac:dyDescent="0.2">
      <c r="A30" s="495">
        <v>41309</v>
      </c>
      <c r="B30" s="583" t="s">
        <v>88</v>
      </c>
      <c r="C30" s="483">
        <v>48915</v>
      </c>
      <c r="D30" s="485">
        <f>C30-C28</f>
        <v>434</v>
      </c>
      <c r="E30" s="487">
        <v>7656</v>
      </c>
      <c r="F30" s="490">
        <f>E30-E28</f>
        <v>296</v>
      </c>
    </row>
    <row r="31" spans="1:8" ht="18" customHeight="1" x14ac:dyDescent="0.2">
      <c r="A31" s="495">
        <v>41337</v>
      </c>
      <c r="B31" s="583" t="s">
        <v>89</v>
      </c>
      <c r="C31" s="483">
        <v>49311</v>
      </c>
      <c r="D31" s="485">
        <f t="shared" ref="D31:D41" si="4">C31-C30</f>
        <v>396</v>
      </c>
      <c r="E31" s="487">
        <v>7935</v>
      </c>
      <c r="F31" s="490">
        <f t="shared" ref="F31:F41" si="5">E31-E30</f>
        <v>279</v>
      </c>
    </row>
    <row r="32" spans="1:8" ht="18" customHeight="1" x14ac:dyDescent="0.2">
      <c r="A32" s="495">
        <v>41368</v>
      </c>
      <c r="B32" s="583" t="s">
        <v>90</v>
      </c>
      <c r="C32" s="483">
        <v>49730</v>
      </c>
      <c r="D32" s="485">
        <f t="shared" si="4"/>
        <v>419</v>
      </c>
      <c r="E32" s="487">
        <v>8146</v>
      </c>
      <c r="F32" s="490">
        <f t="shared" si="5"/>
        <v>211</v>
      </c>
    </row>
    <row r="33" spans="1:7" ht="18" customHeight="1" x14ac:dyDescent="0.2">
      <c r="A33" s="495">
        <v>41393</v>
      </c>
      <c r="B33" s="583" t="s">
        <v>91</v>
      </c>
      <c r="C33" s="483">
        <v>50083</v>
      </c>
      <c r="D33" s="485">
        <f t="shared" si="4"/>
        <v>353</v>
      </c>
      <c r="E33" s="487">
        <v>8211</v>
      </c>
      <c r="F33" s="490">
        <f t="shared" si="5"/>
        <v>65</v>
      </c>
    </row>
    <row r="34" spans="1:7" ht="18" customHeight="1" x14ac:dyDescent="0.2">
      <c r="A34" s="495">
        <v>41429</v>
      </c>
      <c r="B34" s="583" t="s">
        <v>92</v>
      </c>
      <c r="C34" s="483">
        <v>50602</v>
      </c>
      <c r="D34" s="485">
        <f t="shared" si="4"/>
        <v>519</v>
      </c>
      <c r="E34" s="487">
        <v>8251</v>
      </c>
      <c r="F34" s="490">
        <f t="shared" si="5"/>
        <v>40</v>
      </c>
    </row>
    <row r="35" spans="1:7" ht="18" customHeight="1" x14ac:dyDescent="0.2">
      <c r="A35" s="495">
        <v>41456</v>
      </c>
      <c r="B35" s="583" t="s">
        <v>93</v>
      </c>
      <c r="C35" s="483">
        <v>50990</v>
      </c>
      <c r="D35" s="485">
        <f t="shared" si="4"/>
        <v>388</v>
      </c>
      <c r="E35" s="487">
        <v>8254</v>
      </c>
      <c r="F35" s="490">
        <f t="shared" si="5"/>
        <v>3</v>
      </c>
    </row>
    <row r="36" spans="1:7" ht="18" customHeight="1" x14ac:dyDescent="0.2">
      <c r="A36" s="495">
        <v>41487</v>
      </c>
      <c r="B36" s="583" t="s">
        <v>94</v>
      </c>
      <c r="C36" s="483"/>
      <c r="D36" s="485"/>
      <c r="E36" s="487">
        <v>8255</v>
      </c>
      <c r="F36" s="490">
        <f t="shared" si="5"/>
        <v>1</v>
      </c>
      <c r="G36" s="743" t="s">
        <v>453</v>
      </c>
    </row>
    <row r="37" spans="1:7" ht="18" customHeight="1" x14ac:dyDescent="0.2">
      <c r="A37" s="714">
        <v>41508</v>
      </c>
      <c r="B37" s="975" t="s">
        <v>95</v>
      </c>
      <c r="C37" s="483">
        <v>51716</v>
      </c>
      <c r="D37" s="485">
        <f>C37-C35</f>
        <v>726</v>
      </c>
      <c r="E37" s="487">
        <v>8256</v>
      </c>
      <c r="F37" s="490">
        <f t="shared" si="5"/>
        <v>1</v>
      </c>
    </row>
    <row r="38" spans="1:7" ht="18" customHeight="1" x14ac:dyDescent="0.2">
      <c r="A38" s="714">
        <v>41547</v>
      </c>
      <c r="B38" s="976" t="s">
        <v>96</v>
      </c>
      <c r="C38" s="483">
        <v>52228</v>
      </c>
      <c r="D38" s="485">
        <f t="shared" si="4"/>
        <v>512</v>
      </c>
      <c r="E38" s="487">
        <v>8282</v>
      </c>
      <c r="F38" s="490">
        <f t="shared" si="5"/>
        <v>26</v>
      </c>
      <c r="G38" s="743" t="s">
        <v>454</v>
      </c>
    </row>
    <row r="39" spans="1:7" ht="18" customHeight="1" x14ac:dyDescent="0.2">
      <c r="A39" s="495">
        <v>41575</v>
      </c>
      <c r="B39" s="585" t="s">
        <v>97</v>
      </c>
      <c r="C39" s="483">
        <v>52670</v>
      </c>
      <c r="D39" s="485">
        <f t="shared" si="4"/>
        <v>442</v>
      </c>
      <c r="E39" s="487">
        <v>8341</v>
      </c>
      <c r="F39" s="490">
        <f t="shared" si="5"/>
        <v>59</v>
      </c>
    </row>
    <row r="40" spans="1:7" ht="18" customHeight="1" x14ac:dyDescent="0.2">
      <c r="A40" s="495">
        <v>41606</v>
      </c>
      <c r="B40" s="585" t="s">
        <v>98</v>
      </c>
      <c r="C40" s="483">
        <v>53080</v>
      </c>
      <c r="D40" s="485">
        <f t="shared" si="4"/>
        <v>410</v>
      </c>
      <c r="E40" s="487">
        <v>8459</v>
      </c>
      <c r="F40" s="490">
        <f t="shared" si="5"/>
        <v>118</v>
      </c>
    </row>
    <row r="41" spans="1:7" ht="18" customHeight="1" thickBot="1" x14ac:dyDescent="0.25">
      <c r="A41" s="656">
        <v>41638</v>
      </c>
      <c r="B41" s="600" t="s">
        <v>99</v>
      </c>
      <c r="C41" s="601">
        <v>53491</v>
      </c>
      <c r="D41" s="485">
        <f t="shared" si="4"/>
        <v>411</v>
      </c>
      <c r="E41" s="603">
        <v>8740</v>
      </c>
      <c r="F41" s="490">
        <f t="shared" si="5"/>
        <v>281</v>
      </c>
      <c r="G41" s="743" t="s">
        <v>483</v>
      </c>
    </row>
    <row r="42" spans="1:7" s="161" customFormat="1" ht="18" customHeight="1" thickBot="1" x14ac:dyDescent="0.25">
      <c r="A42" s="698">
        <v>2013</v>
      </c>
      <c r="B42" s="705"/>
      <c r="C42" s="700"/>
      <c r="D42" s="700">
        <f>SUM(D30:D41)</f>
        <v>5010</v>
      </c>
      <c r="E42" s="700"/>
      <c r="F42" s="702">
        <f>SUM(F30:F41)</f>
        <v>1380</v>
      </c>
    </row>
    <row r="43" spans="1:7" ht="18" customHeight="1" x14ac:dyDescent="0.2">
      <c r="A43" s="495">
        <v>41673</v>
      </c>
      <c r="B43" s="583" t="s">
        <v>88</v>
      </c>
      <c r="C43" s="483">
        <v>53927</v>
      </c>
      <c r="D43" s="485">
        <f>C43-C41</f>
        <v>436</v>
      </c>
      <c r="E43" s="487">
        <v>9028</v>
      </c>
      <c r="F43" s="490">
        <f>E43-E41</f>
        <v>288</v>
      </c>
    </row>
    <row r="44" spans="1:7" ht="18" customHeight="1" x14ac:dyDescent="0.2">
      <c r="A44" s="495">
        <v>41701</v>
      </c>
      <c r="B44" s="583" t="s">
        <v>89</v>
      </c>
      <c r="C44" s="483">
        <v>54325</v>
      </c>
      <c r="D44" s="485">
        <f t="shared" ref="D44:D54" si="6">C44-C43</f>
        <v>398</v>
      </c>
      <c r="E44" s="487">
        <v>9205</v>
      </c>
      <c r="F44" s="490">
        <f t="shared" ref="F44:F54" si="7">E44-E43</f>
        <v>177</v>
      </c>
    </row>
    <row r="45" spans="1:7" ht="18" customHeight="1" x14ac:dyDescent="0.2">
      <c r="A45" s="495">
        <v>41730</v>
      </c>
      <c r="B45" s="583" t="s">
        <v>90</v>
      </c>
      <c r="C45" s="483">
        <v>54667</v>
      </c>
      <c r="D45" s="485">
        <f t="shared" si="6"/>
        <v>342</v>
      </c>
      <c r="E45" s="487">
        <v>9311</v>
      </c>
      <c r="F45" s="490">
        <f t="shared" si="7"/>
        <v>106</v>
      </c>
    </row>
    <row r="46" spans="1:7" ht="18" customHeight="1" x14ac:dyDescent="0.2">
      <c r="A46" s="495">
        <v>41758</v>
      </c>
      <c r="B46" s="583" t="s">
        <v>91</v>
      </c>
      <c r="C46" s="483">
        <v>55053</v>
      </c>
      <c r="D46" s="485">
        <f t="shared" si="6"/>
        <v>386</v>
      </c>
      <c r="E46" s="487">
        <v>9343</v>
      </c>
      <c r="F46" s="490">
        <f t="shared" si="7"/>
        <v>32</v>
      </c>
    </row>
    <row r="47" spans="1:7" ht="18" customHeight="1" x14ac:dyDescent="0.2">
      <c r="A47" s="495">
        <v>41793</v>
      </c>
      <c r="B47" s="583" t="s">
        <v>92</v>
      </c>
      <c r="C47" s="483">
        <v>55449</v>
      </c>
      <c r="D47" s="485">
        <f t="shared" si="6"/>
        <v>396</v>
      </c>
      <c r="E47" s="487">
        <v>9364</v>
      </c>
      <c r="F47" s="490">
        <f t="shared" si="7"/>
        <v>21</v>
      </c>
    </row>
    <row r="48" spans="1:7" ht="18" customHeight="1" x14ac:dyDescent="0.2">
      <c r="A48" s="495">
        <v>41821</v>
      </c>
      <c r="B48" s="583" t="s">
        <v>93</v>
      </c>
      <c r="C48" s="483">
        <v>55766</v>
      </c>
      <c r="D48" s="485">
        <f t="shared" si="6"/>
        <v>317</v>
      </c>
      <c r="E48" s="487">
        <v>9365</v>
      </c>
      <c r="F48" s="490">
        <f t="shared" si="7"/>
        <v>1</v>
      </c>
    </row>
    <row r="49" spans="1:7" ht="18" customHeight="1" x14ac:dyDescent="0.2">
      <c r="A49" s="495">
        <v>41851</v>
      </c>
      <c r="B49" s="583" t="s">
        <v>94</v>
      </c>
      <c r="C49" s="483">
        <v>56126</v>
      </c>
      <c r="D49" s="485">
        <f t="shared" si="6"/>
        <v>360</v>
      </c>
      <c r="E49" s="487">
        <v>9366</v>
      </c>
      <c r="F49" s="490">
        <f t="shared" si="7"/>
        <v>1</v>
      </c>
    </row>
    <row r="50" spans="1:7" ht="18" customHeight="1" x14ac:dyDescent="0.2">
      <c r="A50" s="495">
        <v>41872</v>
      </c>
      <c r="B50" s="583" t="s">
        <v>95</v>
      </c>
      <c r="C50" s="483">
        <v>56379</v>
      </c>
      <c r="D50" s="485">
        <f t="shared" si="6"/>
        <v>253</v>
      </c>
      <c r="E50" s="487">
        <v>9366</v>
      </c>
      <c r="F50" s="490">
        <f t="shared" si="7"/>
        <v>0</v>
      </c>
    </row>
    <row r="51" spans="1:7" ht="18" customHeight="1" x14ac:dyDescent="0.2">
      <c r="A51" s="495">
        <v>41912</v>
      </c>
      <c r="B51" s="585" t="s">
        <v>96</v>
      </c>
      <c r="C51" s="483">
        <v>56833</v>
      </c>
      <c r="D51" s="485">
        <f t="shared" si="6"/>
        <v>454</v>
      </c>
      <c r="E51" s="487">
        <v>9369</v>
      </c>
      <c r="F51" s="490">
        <f t="shared" si="7"/>
        <v>3</v>
      </c>
    </row>
    <row r="52" spans="1:7" ht="18" customHeight="1" x14ac:dyDescent="0.2">
      <c r="A52" s="495">
        <v>41942</v>
      </c>
      <c r="B52" s="585" t="s">
        <v>97</v>
      </c>
      <c r="C52" s="483">
        <v>57226</v>
      </c>
      <c r="D52" s="485">
        <f t="shared" si="6"/>
        <v>393</v>
      </c>
      <c r="E52" s="487">
        <v>9402</v>
      </c>
      <c r="F52" s="490">
        <f t="shared" si="7"/>
        <v>33</v>
      </c>
    </row>
    <row r="53" spans="1:7" ht="18" customHeight="1" x14ac:dyDescent="0.2">
      <c r="A53" s="495">
        <v>41974</v>
      </c>
      <c r="B53" s="585" t="s">
        <v>98</v>
      </c>
      <c r="C53" s="483">
        <v>57545</v>
      </c>
      <c r="D53" s="485">
        <f t="shared" si="6"/>
        <v>319</v>
      </c>
      <c r="E53" s="487">
        <v>9539</v>
      </c>
      <c r="F53" s="490">
        <f t="shared" si="7"/>
        <v>137</v>
      </c>
    </row>
    <row r="54" spans="1:7" ht="18" customHeight="1" thickBot="1" x14ac:dyDescent="0.25">
      <c r="A54" s="656">
        <v>42004</v>
      </c>
      <c r="B54" s="600" t="s">
        <v>99</v>
      </c>
      <c r="C54" s="601">
        <v>57862</v>
      </c>
      <c r="D54" s="485">
        <f t="shared" si="6"/>
        <v>317</v>
      </c>
      <c r="E54" s="603">
        <v>9778</v>
      </c>
      <c r="F54" s="490">
        <f t="shared" si="7"/>
        <v>239</v>
      </c>
      <c r="G54" t="s">
        <v>535</v>
      </c>
    </row>
    <row r="55" spans="1:7" ht="18" customHeight="1" thickBot="1" x14ac:dyDescent="0.25">
      <c r="A55" s="698">
        <v>2014</v>
      </c>
      <c r="B55" s="705"/>
      <c r="C55" s="700"/>
      <c r="D55" s="700">
        <f>SUM(D43:D54)</f>
        <v>4371</v>
      </c>
      <c r="E55" s="700"/>
      <c r="F55" s="702">
        <f>SUM(F43:F54)</f>
        <v>1038</v>
      </c>
    </row>
    <row r="56" spans="1:7" ht="18" customHeight="1" x14ac:dyDescent="0.2">
      <c r="A56" s="495">
        <v>42037</v>
      </c>
      <c r="B56" s="583" t="s">
        <v>88</v>
      </c>
      <c r="C56" s="483">
        <v>58224</v>
      </c>
      <c r="D56" s="485">
        <f>C56-C54</f>
        <v>362</v>
      </c>
      <c r="E56" s="487">
        <v>10055</v>
      </c>
      <c r="F56" s="490">
        <f>E56-E54</f>
        <v>277</v>
      </c>
    </row>
    <row r="57" spans="1:7" ht="18" customHeight="1" x14ac:dyDescent="0.2">
      <c r="A57" s="495">
        <v>42066</v>
      </c>
      <c r="B57" s="583" t="s">
        <v>89</v>
      </c>
      <c r="C57" s="483">
        <v>58523</v>
      </c>
      <c r="D57" s="485">
        <f t="shared" ref="D57:D67" si="8">C57-C56</f>
        <v>299</v>
      </c>
      <c r="E57" s="487">
        <v>10319</v>
      </c>
      <c r="F57" s="490">
        <f t="shared" ref="F57:F67" si="9">E57-E56</f>
        <v>264</v>
      </c>
    </row>
    <row r="58" spans="1:7" ht="18" customHeight="1" x14ac:dyDescent="0.2">
      <c r="A58" s="495">
        <v>42095</v>
      </c>
      <c r="B58" s="583" t="s">
        <v>90</v>
      </c>
      <c r="C58" s="483">
        <v>58838</v>
      </c>
      <c r="D58" s="485">
        <f t="shared" si="8"/>
        <v>315</v>
      </c>
      <c r="E58" s="487">
        <v>10433</v>
      </c>
      <c r="F58" s="490">
        <f t="shared" si="9"/>
        <v>114</v>
      </c>
    </row>
    <row r="59" spans="1:7" ht="18" customHeight="1" x14ac:dyDescent="0.2">
      <c r="A59" s="495">
        <v>42130</v>
      </c>
      <c r="B59" s="583" t="s">
        <v>91</v>
      </c>
      <c r="C59" s="483">
        <v>59183</v>
      </c>
      <c r="D59" s="485">
        <f t="shared" si="8"/>
        <v>345</v>
      </c>
      <c r="E59" s="487">
        <v>10483</v>
      </c>
      <c r="F59" s="490">
        <f t="shared" si="9"/>
        <v>50</v>
      </c>
    </row>
    <row r="60" spans="1:7" ht="18" customHeight="1" x14ac:dyDescent="0.2">
      <c r="A60" s="495">
        <v>42152</v>
      </c>
      <c r="B60" s="583" t="s">
        <v>92</v>
      </c>
      <c r="C60" s="483">
        <v>59470</v>
      </c>
      <c r="D60" s="485">
        <f t="shared" si="8"/>
        <v>287</v>
      </c>
      <c r="E60" s="487">
        <v>10491</v>
      </c>
      <c r="F60" s="490">
        <f t="shared" si="9"/>
        <v>8</v>
      </c>
    </row>
    <row r="61" spans="1:7" ht="18" customHeight="1" x14ac:dyDescent="0.2">
      <c r="A61" s="495">
        <v>42187</v>
      </c>
      <c r="B61" s="583" t="s">
        <v>93</v>
      </c>
      <c r="C61" s="483">
        <v>59834</v>
      </c>
      <c r="D61" s="485">
        <f t="shared" si="8"/>
        <v>364</v>
      </c>
      <c r="E61" s="487">
        <v>10496</v>
      </c>
      <c r="F61" s="490">
        <f t="shared" si="9"/>
        <v>5</v>
      </c>
    </row>
    <row r="62" spans="1:7" ht="18" customHeight="1" x14ac:dyDescent="0.2">
      <c r="A62" s="495">
        <v>42215</v>
      </c>
      <c r="B62" s="583" t="s">
        <v>94</v>
      </c>
      <c r="C62" s="483">
        <v>60180</v>
      </c>
      <c r="D62" s="485">
        <f t="shared" si="8"/>
        <v>346</v>
      </c>
      <c r="E62" s="487">
        <v>10496</v>
      </c>
      <c r="F62" s="490">
        <f t="shared" si="9"/>
        <v>0</v>
      </c>
    </row>
    <row r="63" spans="1:7" ht="18" customHeight="1" x14ac:dyDescent="0.2">
      <c r="A63" s="495">
        <v>42249</v>
      </c>
      <c r="B63" s="583" t="s">
        <v>95</v>
      </c>
      <c r="C63" s="483">
        <v>60515</v>
      </c>
      <c r="D63" s="485">
        <f t="shared" si="8"/>
        <v>335</v>
      </c>
      <c r="E63" s="487">
        <v>10497</v>
      </c>
      <c r="F63" s="490">
        <f t="shared" si="9"/>
        <v>1</v>
      </c>
    </row>
    <row r="64" spans="1:7" ht="18" customHeight="1" x14ac:dyDescent="0.2">
      <c r="A64" s="495">
        <v>42283</v>
      </c>
      <c r="B64" s="585" t="s">
        <v>96</v>
      </c>
      <c r="C64" s="483">
        <v>60869</v>
      </c>
      <c r="D64" s="485">
        <f t="shared" si="8"/>
        <v>354</v>
      </c>
      <c r="E64" s="487">
        <v>10500</v>
      </c>
      <c r="F64" s="490">
        <f t="shared" si="9"/>
        <v>3</v>
      </c>
    </row>
    <row r="65" spans="1:7" ht="18" customHeight="1" x14ac:dyDescent="0.2">
      <c r="A65" s="495">
        <v>42311</v>
      </c>
      <c r="B65" s="585" t="s">
        <v>97</v>
      </c>
      <c r="C65" s="483">
        <v>61205</v>
      </c>
      <c r="D65" s="485">
        <f t="shared" si="8"/>
        <v>336</v>
      </c>
      <c r="E65" s="487">
        <v>10602</v>
      </c>
      <c r="F65" s="490">
        <f t="shared" si="9"/>
        <v>102</v>
      </c>
    </row>
    <row r="66" spans="1:7" ht="18" customHeight="1" x14ac:dyDescent="0.2">
      <c r="A66" s="495">
        <v>42340</v>
      </c>
      <c r="B66" s="585" t="s">
        <v>98</v>
      </c>
      <c r="C66" s="483">
        <v>61535</v>
      </c>
      <c r="D66" s="485">
        <f t="shared" si="8"/>
        <v>330</v>
      </c>
      <c r="E66" s="487">
        <v>10735</v>
      </c>
      <c r="F66" s="490">
        <f t="shared" si="9"/>
        <v>133</v>
      </c>
    </row>
    <row r="67" spans="1:7" ht="18" customHeight="1" thickBot="1" x14ac:dyDescent="0.25">
      <c r="A67" s="656">
        <v>42374</v>
      </c>
      <c r="B67" s="600" t="s">
        <v>99</v>
      </c>
      <c r="C67" s="601">
        <v>61893</v>
      </c>
      <c r="D67" s="485">
        <f t="shared" si="8"/>
        <v>358</v>
      </c>
      <c r="E67" s="603">
        <v>10952</v>
      </c>
      <c r="F67" s="490">
        <f t="shared" si="9"/>
        <v>217</v>
      </c>
      <c r="G67" t="s">
        <v>564</v>
      </c>
    </row>
    <row r="68" spans="1:7" ht="18" customHeight="1" thickBot="1" x14ac:dyDescent="0.25">
      <c r="A68" s="698">
        <v>2015</v>
      </c>
      <c r="B68" s="705"/>
      <c r="C68" s="700"/>
      <c r="D68" s="700">
        <f>SUM(D56:D67)</f>
        <v>4031</v>
      </c>
      <c r="E68" s="700"/>
      <c r="F68" s="702">
        <f>SUM(F56:F67)</f>
        <v>1174</v>
      </c>
    </row>
    <row r="69" spans="1:7" ht="18" customHeight="1" x14ac:dyDescent="0.2">
      <c r="A69" s="495">
        <v>42402</v>
      </c>
      <c r="B69" s="583" t="s">
        <v>88</v>
      </c>
      <c r="C69" s="483">
        <v>62218</v>
      </c>
      <c r="D69" s="485">
        <f>C69-C67</f>
        <v>325</v>
      </c>
      <c r="E69" s="487">
        <v>11187</v>
      </c>
      <c r="F69" s="490">
        <f>E69-E67</f>
        <v>235</v>
      </c>
    </row>
    <row r="70" spans="1:7" ht="18" customHeight="1" x14ac:dyDescent="0.2">
      <c r="A70" s="495">
        <v>42431</v>
      </c>
      <c r="B70" s="583" t="s">
        <v>89</v>
      </c>
      <c r="C70" s="483">
        <v>62526</v>
      </c>
      <c r="D70" s="485">
        <f t="shared" ref="D70:D80" si="10">C70-C69</f>
        <v>308</v>
      </c>
      <c r="E70" s="487">
        <v>11368</v>
      </c>
      <c r="F70" s="490">
        <f t="shared" ref="F70:F80" si="11">E70-E69</f>
        <v>181</v>
      </c>
    </row>
    <row r="71" spans="1:7" ht="18" customHeight="1" x14ac:dyDescent="0.2">
      <c r="A71" s="495">
        <v>42467</v>
      </c>
      <c r="B71" s="583" t="s">
        <v>90</v>
      </c>
      <c r="C71" s="483">
        <v>62934</v>
      </c>
      <c r="D71" s="485">
        <f t="shared" si="10"/>
        <v>408</v>
      </c>
      <c r="E71" s="487">
        <v>11515</v>
      </c>
      <c r="F71" s="490">
        <f t="shared" si="11"/>
        <v>147</v>
      </c>
    </row>
    <row r="72" spans="1:7" ht="18" customHeight="1" x14ac:dyDescent="0.2">
      <c r="A72" s="495">
        <v>42492</v>
      </c>
      <c r="B72" s="583" t="s">
        <v>91</v>
      </c>
      <c r="C72" s="483">
        <v>63228</v>
      </c>
      <c r="D72" s="485">
        <f t="shared" si="10"/>
        <v>294</v>
      </c>
      <c r="E72" s="487">
        <v>11557</v>
      </c>
      <c r="F72" s="490">
        <f t="shared" si="11"/>
        <v>42</v>
      </c>
    </row>
    <row r="73" spans="1:7" ht="18" customHeight="1" x14ac:dyDescent="0.2">
      <c r="A73" s="495">
        <v>42521</v>
      </c>
      <c r="B73" s="583" t="s">
        <v>92</v>
      </c>
      <c r="C73" s="483">
        <v>63542</v>
      </c>
      <c r="D73" s="485">
        <f t="shared" si="10"/>
        <v>314</v>
      </c>
      <c r="E73" s="487">
        <v>11566</v>
      </c>
      <c r="F73" s="490">
        <f t="shared" si="11"/>
        <v>9</v>
      </c>
    </row>
    <row r="74" spans="1:7" ht="18" customHeight="1" x14ac:dyDescent="0.2">
      <c r="A74" s="495">
        <v>42551</v>
      </c>
      <c r="B74" s="583" t="s">
        <v>93</v>
      </c>
      <c r="C74" s="483">
        <v>63890</v>
      </c>
      <c r="D74" s="485">
        <f t="shared" si="10"/>
        <v>348</v>
      </c>
      <c r="E74" s="487">
        <v>11568</v>
      </c>
      <c r="F74" s="490">
        <f t="shared" si="11"/>
        <v>2</v>
      </c>
    </row>
    <row r="75" spans="1:7" ht="18" customHeight="1" x14ac:dyDescent="0.2">
      <c r="A75" s="495">
        <v>42579</v>
      </c>
      <c r="B75" s="583" t="s">
        <v>94</v>
      </c>
      <c r="C75" s="483">
        <v>64240</v>
      </c>
      <c r="D75" s="485">
        <f t="shared" si="10"/>
        <v>350</v>
      </c>
      <c r="E75" s="487">
        <v>11569</v>
      </c>
      <c r="F75" s="490">
        <f t="shared" si="11"/>
        <v>1</v>
      </c>
    </row>
    <row r="76" spans="1:7" ht="18" customHeight="1" x14ac:dyDescent="0.2">
      <c r="A76" s="495">
        <v>42614</v>
      </c>
      <c r="B76" s="583" t="s">
        <v>95</v>
      </c>
      <c r="C76" s="483">
        <v>64675</v>
      </c>
      <c r="D76" s="485">
        <f t="shared" si="10"/>
        <v>435</v>
      </c>
      <c r="E76" s="487">
        <v>11569</v>
      </c>
      <c r="F76" s="490">
        <f t="shared" si="11"/>
        <v>0</v>
      </c>
    </row>
    <row r="77" spans="1:7" ht="18" customHeight="1" x14ac:dyDescent="0.2">
      <c r="A77" s="495">
        <v>42648</v>
      </c>
      <c r="B77" s="585" t="s">
        <v>96</v>
      </c>
      <c r="C77" s="483">
        <v>65077</v>
      </c>
      <c r="D77" s="485">
        <f t="shared" si="10"/>
        <v>402</v>
      </c>
      <c r="E77" s="487">
        <v>11585</v>
      </c>
      <c r="F77" s="490">
        <f t="shared" si="11"/>
        <v>16</v>
      </c>
    </row>
    <row r="78" spans="1:7" ht="18" customHeight="1" x14ac:dyDescent="0.2">
      <c r="A78" s="495">
        <v>42676</v>
      </c>
      <c r="B78" s="585" t="s">
        <v>97</v>
      </c>
      <c r="C78" s="483">
        <v>65399</v>
      </c>
      <c r="D78" s="485">
        <f t="shared" si="10"/>
        <v>322</v>
      </c>
      <c r="E78" s="487">
        <v>11656</v>
      </c>
      <c r="F78" s="490">
        <f t="shared" si="11"/>
        <v>71</v>
      </c>
    </row>
    <row r="79" spans="1:7" ht="18" customHeight="1" x14ac:dyDescent="0.2">
      <c r="A79" s="495">
        <v>42706</v>
      </c>
      <c r="B79" s="585" t="s">
        <v>98</v>
      </c>
      <c r="C79" s="483">
        <v>65780</v>
      </c>
      <c r="D79" s="485">
        <f t="shared" si="10"/>
        <v>381</v>
      </c>
      <c r="E79" s="487">
        <v>11897</v>
      </c>
      <c r="F79" s="490">
        <f t="shared" si="11"/>
        <v>241</v>
      </c>
    </row>
    <row r="80" spans="1:7" ht="18" customHeight="1" thickBot="1" x14ac:dyDescent="0.25">
      <c r="A80" s="656">
        <v>42738</v>
      </c>
      <c r="B80" s="600" t="s">
        <v>99</v>
      </c>
      <c r="C80" s="601">
        <v>66173</v>
      </c>
      <c r="D80" s="485">
        <f t="shared" si="10"/>
        <v>393</v>
      </c>
      <c r="E80" s="603">
        <v>12239</v>
      </c>
      <c r="F80" s="490">
        <f t="shared" si="11"/>
        <v>342</v>
      </c>
      <c r="G80" s="743" t="s">
        <v>595</v>
      </c>
    </row>
    <row r="81" spans="1:7" ht="18" customHeight="1" thickBot="1" x14ac:dyDescent="0.25">
      <c r="A81" s="698">
        <v>2016</v>
      </c>
      <c r="B81" s="705"/>
      <c r="C81" s="700"/>
      <c r="D81" s="700">
        <f>SUM(D69:D80)</f>
        <v>4280</v>
      </c>
      <c r="E81" s="700"/>
      <c r="F81" s="702">
        <f>SUM(F69:F80)</f>
        <v>1287</v>
      </c>
    </row>
    <row r="82" spans="1:7" ht="18" customHeight="1" x14ac:dyDescent="0.2">
      <c r="A82" s="495">
        <v>42767</v>
      </c>
      <c r="B82" s="583" t="s">
        <v>88</v>
      </c>
      <c r="C82" s="483">
        <v>66473</v>
      </c>
      <c r="D82" s="485">
        <f>C82-C80</f>
        <v>300</v>
      </c>
      <c r="E82" s="487">
        <v>12538</v>
      </c>
      <c r="F82" s="490">
        <f>E82-E80</f>
        <v>299</v>
      </c>
    </row>
    <row r="83" spans="1:7" ht="18" customHeight="1" x14ac:dyDescent="0.2">
      <c r="A83" s="495">
        <v>42796</v>
      </c>
      <c r="B83" s="583" t="s">
        <v>89</v>
      </c>
      <c r="C83" s="483">
        <v>66890</v>
      </c>
      <c r="D83" s="485">
        <f t="shared" ref="D83:D92" si="12">C83-C82</f>
        <v>417</v>
      </c>
      <c r="E83" s="487">
        <v>12777</v>
      </c>
      <c r="F83" s="490">
        <f t="shared" ref="F83:F92" si="13">E83-E82</f>
        <v>239</v>
      </c>
    </row>
    <row r="84" spans="1:7" ht="18" customHeight="1" x14ac:dyDescent="0.2">
      <c r="A84" s="495">
        <v>42828</v>
      </c>
      <c r="B84" s="583" t="s">
        <v>90</v>
      </c>
      <c r="C84" s="483">
        <v>67295</v>
      </c>
      <c r="D84" s="485">
        <f t="shared" si="12"/>
        <v>405</v>
      </c>
      <c r="E84" s="487">
        <v>12887</v>
      </c>
      <c r="F84" s="490">
        <f t="shared" si="13"/>
        <v>110</v>
      </c>
    </row>
    <row r="85" spans="1:7" ht="18" customHeight="1" x14ac:dyDescent="0.2">
      <c r="A85" s="495"/>
      <c r="B85" s="583" t="s">
        <v>91</v>
      </c>
      <c r="C85" s="483"/>
      <c r="D85" s="485"/>
      <c r="E85" s="487"/>
      <c r="F85" s="490"/>
    </row>
    <row r="86" spans="1:7" ht="18" customHeight="1" x14ac:dyDescent="0.2">
      <c r="A86" s="495">
        <v>42886</v>
      </c>
      <c r="B86" s="583" t="s">
        <v>92</v>
      </c>
      <c r="C86" s="483">
        <v>68003</v>
      </c>
      <c r="D86" s="485">
        <f>C86-C84</f>
        <v>708</v>
      </c>
      <c r="E86" s="487">
        <v>12969</v>
      </c>
      <c r="F86" s="490">
        <f>E86-E84</f>
        <v>82</v>
      </c>
    </row>
    <row r="87" spans="1:7" ht="18" customHeight="1" x14ac:dyDescent="0.2">
      <c r="A87" s="495">
        <v>42919</v>
      </c>
      <c r="B87" s="583" t="s">
        <v>93</v>
      </c>
      <c r="C87" s="483">
        <v>68428</v>
      </c>
      <c r="D87" s="485">
        <f t="shared" si="12"/>
        <v>425</v>
      </c>
      <c r="E87" s="487">
        <v>12970</v>
      </c>
      <c r="F87" s="490">
        <f t="shared" si="13"/>
        <v>1</v>
      </c>
    </row>
    <row r="88" spans="1:7" ht="18" customHeight="1" x14ac:dyDescent="0.2">
      <c r="A88" s="495">
        <v>42947</v>
      </c>
      <c r="B88" s="583" t="s">
        <v>94</v>
      </c>
      <c r="C88" s="483">
        <v>68776</v>
      </c>
      <c r="D88" s="485">
        <f t="shared" si="12"/>
        <v>348</v>
      </c>
      <c r="E88" s="487">
        <v>12970</v>
      </c>
      <c r="F88" s="490">
        <f t="shared" si="13"/>
        <v>0</v>
      </c>
    </row>
    <row r="89" spans="1:7" ht="18" customHeight="1" x14ac:dyDescent="0.2">
      <c r="A89" s="495"/>
      <c r="B89" s="583" t="s">
        <v>95</v>
      </c>
      <c r="C89" s="483"/>
      <c r="D89" s="485"/>
      <c r="E89" s="487"/>
      <c r="F89" s="490"/>
    </row>
    <row r="90" spans="1:7" ht="18" customHeight="1" x14ac:dyDescent="0.2">
      <c r="A90" s="495">
        <v>43006</v>
      </c>
      <c r="B90" s="585" t="s">
        <v>96</v>
      </c>
      <c r="C90" s="483">
        <v>69446</v>
      </c>
      <c r="D90" s="485">
        <f>C90-C88</f>
        <v>670</v>
      </c>
      <c r="E90" s="487">
        <v>12986</v>
      </c>
      <c r="F90" s="490">
        <f>E90-E88</f>
        <v>16</v>
      </c>
    </row>
    <row r="91" spans="1:7" ht="18" customHeight="1" x14ac:dyDescent="0.2">
      <c r="A91" s="495"/>
      <c r="B91" s="585" t="s">
        <v>97</v>
      </c>
      <c r="C91" s="483"/>
      <c r="D91" s="485"/>
      <c r="E91" s="487"/>
      <c r="F91" s="490"/>
    </row>
    <row r="92" spans="1:7" ht="18" customHeight="1" x14ac:dyDescent="0.2">
      <c r="A92" s="495"/>
      <c r="B92" s="585" t="s">
        <v>98</v>
      </c>
      <c r="C92" s="483"/>
      <c r="D92" s="485">
        <f t="shared" si="12"/>
        <v>0</v>
      </c>
      <c r="E92" s="487"/>
      <c r="F92" s="490">
        <f t="shared" si="13"/>
        <v>0</v>
      </c>
    </row>
    <row r="93" spans="1:7" ht="18" customHeight="1" thickBot="1" x14ac:dyDescent="0.25">
      <c r="A93" s="656">
        <v>43102</v>
      </c>
      <c r="B93" s="600" t="s">
        <v>99</v>
      </c>
      <c r="C93" s="601">
        <v>70592</v>
      </c>
      <c r="D93" s="485">
        <f>C93-C90</f>
        <v>1146</v>
      </c>
      <c r="E93" s="603">
        <v>13489</v>
      </c>
      <c r="F93" s="490">
        <f>E93-E90</f>
        <v>503</v>
      </c>
      <c r="G93" s="743" t="s">
        <v>619</v>
      </c>
    </row>
    <row r="94" spans="1:7" ht="18" customHeight="1" thickBot="1" x14ac:dyDescent="0.25">
      <c r="A94" s="698">
        <v>2017</v>
      </c>
      <c r="B94" s="705"/>
      <c r="C94" s="700"/>
      <c r="D94" s="700">
        <f>SUM(D82:D93)</f>
        <v>4419</v>
      </c>
      <c r="E94" s="700"/>
      <c r="F94" s="702">
        <f>SUM(F82:F93)</f>
        <v>1250</v>
      </c>
    </row>
    <row r="95" spans="1:7" ht="18" customHeight="1" x14ac:dyDescent="0.2">
      <c r="A95" s="495">
        <v>43131</v>
      </c>
      <c r="B95" s="583" t="s">
        <v>88</v>
      </c>
      <c r="C95" s="483">
        <v>70883</v>
      </c>
      <c r="D95" s="485">
        <f>C95-C93</f>
        <v>291</v>
      </c>
      <c r="E95" s="487">
        <v>13716</v>
      </c>
      <c r="F95" s="490">
        <f>E95-E93</f>
        <v>227</v>
      </c>
    </row>
    <row r="96" spans="1:7" ht="18" customHeight="1" x14ac:dyDescent="0.2">
      <c r="A96" s="495">
        <v>43159</v>
      </c>
      <c r="B96" s="583" t="s">
        <v>89</v>
      </c>
      <c r="C96" s="483">
        <v>71236</v>
      </c>
      <c r="D96" s="485">
        <f t="shared" ref="D96:D106" si="14">C96-C95</f>
        <v>353</v>
      </c>
      <c r="E96" s="487">
        <v>13990</v>
      </c>
      <c r="F96" s="490">
        <f t="shared" ref="F96:F106" si="15">E96-E95</f>
        <v>274</v>
      </c>
    </row>
    <row r="97" spans="1:7" ht="18" customHeight="1" x14ac:dyDescent="0.2">
      <c r="A97" s="495"/>
      <c r="B97" s="583" t="s">
        <v>90</v>
      </c>
      <c r="C97" s="483"/>
      <c r="D97" s="485">
        <f t="shared" si="14"/>
        <v>-71236</v>
      </c>
      <c r="E97" s="487"/>
      <c r="F97" s="490">
        <f t="shared" si="15"/>
        <v>-13990</v>
      </c>
    </row>
    <row r="98" spans="1:7" ht="18" customHeight="1" x14ac:dyDescent="0.2">
      <c r="A98" s="495"/>
      <c r="B98" s="583" t="s">
        <v>91</v>
      </c>
      <c r="C98" s="483"/>
      <c r="D98" s="485">
        <f t="shared" si="14"/>
        <v>0</v>
      </c>
      <c r="E98" s="487"/>
      <c r="F98" s="490">
        <f t="shared" si="15"/>
        <v>0</v>
      </c>
    </row>
    <row r="99" spans="1:7" ht="18" customHeight="1" x14ac:dyDescent="0.2">
      <c r="A99" s="495"/>
      <c r="B99" s="583" t="s">
        <v>92</v>
      </c>
      <c r="C99" s="483"/>
      <c r="D99" s="485">
        <f t="shared" si="14"/>
        <v>0</v>
      </c>
      <c r="E99" s="487"/>
      <c r="F99" s="490">
        <f t="shared" si="15"/>
        <v>0</v>
      </c>
    </row>
    <row r="100" spans="1:7" ht="18" customHeight="1" x14ac:dyDescent="0.2">
      <c r="A100" s="495"/>
      <c r="B100" s="583" t="s">
        <v>93</v>
      </c>
      <c r="C100" s="483"/>
      <c r="D100" s="485">
        <f t="shared" si="14"/>
        <v>0</v>
      </c>
      <c r="E100" s="487"/>
      <c r="F100" s="490">
        <f t="shared" si="15"/>
        <v>0</v>
      </c>
    </row>
    <row r="101" spans="1:7" ht="18" customHeight="1" x14ac:dyDescent="0.2">
      <c r="A101" s="495"/>
      <c r="B101" s="583" t="s">
        <v>94</v>
      </c>
      <c r="C101" s="483"/>
      <c r="D101" s="485">
        <f t="shared" si="14"/>
        <v>0</v>
      </c>
      <c r="E101" s="487"/>
      <c r="F101" s="490">
        <f t="shared" si="15"/>
        <v>0</v>
      </c>
    </row>
    <row r="102" spans="1:7" ht="18" customHeight="1" x14ac:dyDescent="0.2">
      <c r="A102" s="495"/>
      <c r="B102" s="583" t="s">
        <v>95</v>
      </c>
      <c r="C102" s="483"/>
      <c r="D102" s="485">
        <f t="shared" si="14"/>
        <v>0</v>
      </c>
      <c r="E102" s="487"/>
      <c r="F102" s="490">
        <f t="shared" si="15"/>
        <v>0</v>
      </c>
    </row>
    <row r="103" spans="1:7" ht="18" customHeight="1" x14ac:dyDescent="0.2">
      <c r="A103" s="496"/>
      <c r="B103" s="585" t="s">
        <v>96</v>
      </c>
      <c r="C103" s="483"/>
      <c r="D103" s="485">
        <f t="shared" si="14"/>
        <v>0</v>
      </c>
      <c r="E103" s="487"/>
      <c r="F103" s="490">
        <f t="shared" si="15"/>
        <v>0</v>
      </c>
    </row>
    <row r="104" spans="1:7" ht="18" customHeight="1" x14ac:dyDescent="0.2">
      <c r="A104" s="496"/>
      <c r="B104" s="585" t="s">
        <v>97</v>
      </c>
      <c r="C104" s="483"/>
      <c r="D104" s="485">
        <f t="shared" si="14"/>
        <v>0</v>
      </c>
      <c r="E104" s="487"/>
      <c r="F104" s="490">
        <f t="shared" si="15"/>
        <v>0</v>
      </c>
    </row>
    <row r="105" spans="1:7" ht="18" customHeight="1" x14ac:dyDescent="0.2">
      <c r="A105" s="496"/>
      <c r="B105" s="585" t="s">
        <v>98</v>
      </c>
      <c r="C105" s="483"/>
      <c r="D105" s="485">
        <f t="shared" si="14"/>
        <v>0</v>
      </c>
      <c r="E105" s="487"/>
      <c r="F105" s="490">
        <f t="shared" si="15"/>
        <v>0</v>
      </c>
    </row>
    <row r="106" spans="1:7" ht="18" customHeight="1" thickBot="1" x14ac:dyDescent="0.25">
      <c r="A106" s="599"/>
      <c r="B106" s="600" t="s">
        <v>99</v>
      </c>
      <c r="C106" s="601"/>
      <c r="D106" s="485">
        <f t="shared" si="14"/>
        <v>0</v>
      </c>
      <c r="E106" s="603"/>
      <c r="F106" s="490">
        <f t="shared" si="15"/>
        <v>0</v>
      </c>
      <c r="G106" s="743" t="s">
        <v>589</v>
      </c>
    </row>
    <row r="107" spans="1:7" ht="18" customHeight="1" thickBot="1" x14ac:dyDescent="0.25">
      <c r="A107" s="698">
        <v>2018</v>
      </c>
      <c r="B107" s="705"/>
      <c r="C107" s="700"/>
      <c r="D107" s="700">
        <f>SUM(D95:D106)</f>
        <v>-70592</v>
      </c>
      <c r="E107" s="700"/>
      <c r="F107" s="702">
        <f>SUM(F95:F106)</f>
        <v>-13489</v>
      </c>
    </row>
    <row r="108" spans="1:7" ht="18" customHeight="1" x14ac:dyDescent="0.2">
      <c r="A108" s="495"/>
      <c r="B108" s="583" t="s">
        <v>88</v>
      </c>
      <c r="C108" s="483"/>
      <c r="D108" s="485">
        <f>C108-C106</f>
        <v>0</v>
      </c>
      <c r="E108" s="487"/>
      <c r="F108" s="490">
        <f>E108-E106</f>
        <v>0</v>
      </c>
    </row>
    <row r="109" spans="1:7" ht="18" customHeight="1" x14ac:dyDescent="0.2">
      <c r="A109" s="495"/>
      <c r="B109" s="583" t="s">
        <v>89</v>
      </c>
      <c r="C109" s="483"/>
      <c r="D109" s="485">
        <f t="shared" ref="D109:D119" si="16">C109-C108</f>
        <v>0</v>
      </c>
      <c r="E109" s="487"/>
      <c r="F109" s="490">
        <f t="shared" ref="F109:F119" si="17">E109-E108</f>
        <v>0</v>
      </c>
    </row>
    <row r="110" spans="1:7" ht="18" customHeight="1" x14ac:dyDescent="0.2">
      <c r="A110" s="495"/>
      <c r="B110" s="583" t="s">
        <v>90</v>
      </c>
      <c r="C110" s="483"/>
      <c r="D110" s="485">
        <f t="shared" si="16"/>
        <v>0</v>
      </c>
      <c r="E110" s="487"/>
      <c r="F110" s="490">
        <f t="shared" si="17"/>
        <v>0</v>
      </c>
    </row>
    <row r="111" spans="1:7" ht="18" customHeight="1" x14ac:dyDescent="0.2">
      <c r="A111" s="495"/>
      <c r="B111" s="583" t="s">
        <v>91</v>
      </c>
      <c r="C111" s="483"/>
      <c r="D111" s="485">
        <f t="shared" si="16"/>
        <v>0</v>
      </c>
      <c r="E111" s="487"/>
      <c r="F111" s="490">
        <f t="shared" si="17"/>
        <v>0</v>
      </c>
    </row>
    <row r="112" spans="1:7" ht="18" customHeight="1" x14ac:dyDescent="0.2">
      <c r="A112" s="495"/>
      <c r="B112" s="583" t="s">
        <v>92</v>
      </c>
      <c r="C112" s="483"/>
      <c r="D112" s="485">
        <f t="shared" si="16"/>
        <v>0</v>
      </c>
      <c r="E112" s="487"/>
      <c r="F112" s="490">
        <f t="shared" si="17"/>
        <v>0</v>
      </c>
    </row>
    <row r="113" spans="1:7" ht="18" customHeight="1" x14ac:dyDescent="0.2">
      <c r="A113" s="495"/>
      <c r="B113" s="583" t="s">
        <v>93</v>
      </c>
      <c r="C113" s="483"/>
      <c r="D113" s="485">
        <f t="shared" si="16"/>
        <v>0</v>
      </c>
      <c r="E113" s="487"/>
      <c r="F113" s="490">
        <f t="shared" si="17"/>
        <v>0</v>
      </c>
    </row>
    <row r="114" spans="1:7" ht="18" customHeight="1" x14ac:dyDescent="0.2">
      <c r="A114" s="495"/>
      <c r="B114" s="583" t="s">
        <v>94</v>
      </c>
      <c r="C114" s="483"/>
      <c r="D114" s="485">
        <f t="shared" si="16"/>
        <v>0</v>
      </c>
      <c r="E114" s="487"/>
      <c r="F114" s="490">
        <f t="shared" si="17"/>
        <v>0</v>
      </c>
    </row>
    <row r="115" spans="1:7" ht="18" customHeight="1" x14ac:dyDescent="0.2">
      <c r="A115" s="495"/>
      <c r="B115" s="583" t="s">
        <v>95</v>
      </c>
      <c r="C115" s="483"/>
      <c r="D115" s="485">
        <f t="shared" si="16"/>
        <v>0</v>
      </c>
      <c r="E115" s="487"/>
      <c r="F115" s="490">
        <f t="shared" si="17"/>
        <v>0</v>
      </c>
    </row>
    <row r="116" spans="1:7" ht="18" customHeight="1" x14ac:dyDescent="0.2">
      <c r="A116" s="496"/>
      <c r="B116" s="585" t="s">
        <v>96</v>
      </c>
      <c r="C116" s="483"/>
      <c r="D116" s="485">
        <f t="shared" si="16"/>
        <v>0</v>
      </c>
      <c r="E116" s="487"/>
      <c r="F116" s="490">
        <f t="shared" si="17"/>
        <v>0</v>
      </c>
    </row>
    <row r="117" spans="1:7" ht="18" customHeight="1" x14ac:dyDescent="0.2">
      <c r="A117" s="496"/>
      <c r="B117" s="585" t="s">
        <v>97</v>
      </c>
      <c r="C117" s="483"/>
      <c r="D117" s="485">
        <f t="shared" si="16"/>
        <v>0</v>
      </c>
      <c r="E117" s="487"/>
      <c r="F117" s="490">
        <f t="shared" si="17"/>
        <v>0</v>
      </c>
    </row>
    <row r="118" spans="1:7" ht="18" customHeight="1" x14ac:dyDescent="0.2">
      <c r="A118" s="496"/>
      <c r="B118" s="585" t="s">
        <v>98</v>
      </c>
      <c r="C118" s="483"/>
      <c r="D118" s="485">
        <f t="shared" si="16"/>
        <v>0</v>
      </c>
      <c r="E118" s="487"/>
      <c r="F118" s="490">
        <f t="shared" si="17"/>
        <v>0</v>
      </c>
    </row>
    <row r="119" spans="1:7" ht="18" customHeight="1" thickBot="1" x14ac:dyDescent="0.25">
      <c r="A119" s="599"/>
      <c r="B119" s="600" t="s">
        <v>99</v>
      </c>
      <c r="C119" s="601"/>
      <c r="D119" s="485">
        <f t="shared" si="16"/>
        <v>0</v>
      </c>
      <c r="E119" s="603"/>
      <c r="F119" s="490">
        <f t="shared" si="17"/>
        <v>0</v>
      </c>
      <c r="G119" s="743" t="s">
        <v>589</v>
      </c>
    </row>
    <row r="120" spans="1:7" ht="18" customHeight="1" thickBot="1" x14ac:dyDescent="0.25">
      <c r="A120" s="698">
        <v>2019</v>
      </c>
      <c r="B120" s="705"/>
      <c r="C120" s="700"/>
      <c r="D120" s="700">
        <f>SUM(D108:D119)</f>
        <v>0</v>
      </c>
      <c r="E120" s="700"/>
      <c r="F120" s="702">
        <f>SUM(F108:F119)</f>
        <v>0</v>
      </c>
    </row>
    <row r="121" spans="1:7" ht="18" customHeight="1" x14ac:dyDescent="0.2"/>
    <row r="122" spans="1:7" ht="18" customHeight="1" x14ac:dyDescent="0.2"/>
    <row r="123" spans="1:7" ht="18" customHeight="1" x14ac:dyDescent="0.2"/>
    <row r="124" spans="1:7" ht="18" customHeight="1" x14ac:dyDescent="0.2"/>
    <row r="125" spans="1:7" ht="18" customHeight="1" x14ac:dyDescent="0.2"/>
    <row r="126" spans="1:7" ht="18" customHeight="1" x14ac:dyDescent="0.2"/>
    <row r="127" spans="1:7" ht="18" customHeight="1" x14ac:dyDescent="0.2"/>
  </sheetData>
  <pageMargins left="0.70866141732283472" right="0.70866141732283472" top="0.78740157480314965" bottom="0.78740157480314965" header="0.31496062992125984" footer="0.31496062992125984"/>
  <pageSetup paperSize="9" scale="95" orientation="portrait" r:id="rId1"/>
  <rowBreaks count="1" manualBreakCount="1">
    <brk id="42" max="5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zoomScale="120" zoomScaleNormal="120" workbookViewId="0">
      <pane ySplit="3" topLeftCell="A82" activePane="bottomLeft" state="frozen"/>
      <selection pane="bottomLeft" activeCell="A97" sqref="A97"/>
    </sheetView>
  </sheetViews>
  <sheetFormatPr baseColWidth="10" defaultRowHeight="12.75" x14ac:dyDescent="0.2"/>
  <cols>
    <col min="2" max="2" width="13" customWidth="1"/>
    <col min="4" max="4" width="15.140625" customWidth="1"/>
    <col min="5" max="5" width="12.5703125" customWidth="1"/>
    <col min="6" max="6" width="16.7109375" customWidth="1"/>
    <col min="7" max="7" width="13.28515625" customWidth="1"/>
    <col min="8" max="8" width="14.28515625" customWidth="1"/>
    <col min="10" max="10" width="13.42578125" customWidth="1"/>
  </cols>
  <sheetData>
    <row r="1" spans="1:28" s="473" customFormat="1" ht="18" customHeight="1" x14ac:dyDescent="0.25">
      <c r="A1" s="236" t="s">
        <v>287</v>
      </c>
      <c r="B1" s="236"/>
    </row>
    <row r="2" spans="1:28" s="473" customFormat="1" ht="18" customHeight="1" thickBot="1" x14ac:dyDescent="0.25">
      <c r="C2" s="281" t="s">
        <v>289</v>
      </c>
      <c r="E2" s="281" t="s">
        <v>291</v>
      </c>
      <c r="G2" s="281" t="s">
        <v>297</v>
      </c>
    </row>
    <row r="3" spans="1:28" s="478" customFormat="1" ht="18" customHeight="1" thickBot="1" x14ac:dyDescent="0.25">
      <c r="A3" s="475" t="s">
        <v>162</v>
      </c>
      <c r="B3" s="479"/>
      <c r="C3" s="482" t="s">
        <v>107</v>
      </c>
      <c r="D3" s="499" t="s">
        <v>301</v>
      </c>
      <c r="E3" s="479" t="s">
        <v>107</v>
      </c>
      <c r="F3" s="476" t="s">
        <v>290</v>
      </c>
      <c r="G3" s="500" t="s">
        <v>286</v>
      </c>
      <c r="H3" s="489" t="s">
        <v>205</v>
      </c>
      <c r="K3" s="532"/>
      <c r="L3" s="532"/>
    </row>
    <row r="4" spans="1:28" s="478" customFormat="1" ht="18" customHeight="1" thickBot="1" x14ac:dyDescent="0.25">
      <c r="A4" s="641">
        <v>40543</v>
      </c>
      <c r="B4" s="642" t="s">
        <v>99</v>
      </c>
      <c r="C4" s="643">
        <v>53555</v>
      </c>
      <c r="D4" s="644"/>
      <c r="E4" s="645"/>
      <c r="F4" s="645"/>
      <c r="G4" s="646">
        <v>17348</v>
      </c>
      <c r="H4" s="647"/>
      <c r="K4" s="534"/>
      <c r="L4" s="534"/>
    </row>
    <row r="5" spans="1:28" s="473" customFormat="1" ht="18" customHeight="1" x14ac:dyDescent="0.2">
      <c r="A5" s="616">
        <v>40575</v>
      </c>
      <c r="B5" s="638" t="s">
        <v>88</v>
      </c>
      <c r="C5" s="639">
        <v>53933</v>
      </c>
      <c r="D5" s="618">
        <f t="shared" ref="D5:D15" si="0">C5-C4</f>
        <v>378</v>
      </c>
      <c r="E5" s="640">
        <v>33825</v>
      </c>
      <c r="F5" s="640"/>
      <c r="G5" s="619">
        <v>17891.851999999999</v>
      </c>
      <c r="H5" s="636">
        <f t="shared" ref="H5:H15" si="1">G5-G4</f>
        <v>543.85199999999895</v>
      </c>
      <c r="K5" s="533"/>
      <c r="L5" s="533"/>
    </row>
    <row r="6" spans="1:28" s="473" customFormat="1" ht="18" customHeight="1" x14ac:dyDescent="0.2">
      <c r="A6" s="495">
        <v>40603</v>
      </c>
      <c r="B6" s="579" t="s">
        <v>89</v>
      </c>
      <c r="C6" s="501">
        <v>54255</v>
      </c>
      <c r="D6" s="485">
        <f t="shared" si="0"/>
        <v>322</v>
      </c>
      <c r="E6" s="474">
        <v>33971</v>
      </c>
      <c r="F6" s="474">
        <f t="shared" ref="F6:F15" si="2">E6-E5</f>
        <v>146</v>
      </c>
      <c r="G6" s="487">
        <v>18316</v>
      </c>
      <c r="H6" s="490">
        <f t="shared" si="1"/>
        <v>424.14800000000105</v>
      </c>
      <c r="K6" s="533"/>
      <c r="L6" s="533"/>
    </row>
    <row r="7" spans="1:28" s="473" customFormat="1" ht="18" customHeight="1" x14ac:dyDescent="0.2">
      <c r="A7" s="495">
        <v>40637</v>
      </c>
      <c r="B7" s="579" t="s">
        <v>90</v>
      </c>
      <c r="C7" s="501">
        <v>54554</v>
      </c>
      <c r="D7" s="485">
        <f t="shared" si="0"/>
        <v>299</v>
      </c>
      <c r="E7" s="474">
        <v>34123</v>
      </c>
      <c r="F7" s="474">
        <f t="shared" si="2"/>
        <v>152</v>
      </c>
      <c r="G7" s="487">
        <v>18704</v>
      </c>
      <c r="H7" s="490">
        <f t="shared" si="1"/>
        <v>388</v>
      </c>
      <c r="K7" s="533"/>
      <c r="L7" s="533"/>
    </row>
    <row r="8" spans="1:28" s="473" customFormat="1" ht="18" customHeight="1" x14ac:dyDescent="0.2">
      <c r="A8" s="495">
        <v>40665</v>
      </c>
      <c r="B8" s="579" t="s">
        <v>91</v>
      </c>
      <c r="C8" s="501">
        <v>54807</v>
      </c>
      <c r="D8" s="485">
        <f t="shared" si="0"/>
        <v>253</v>
      </c>
      <c r="E8" s="474">
        <v>34265</v>
      </c>
      <c r="F8" s="474">
        <f t="shared" si="2"/>
        <v>142</v>
      </c>
      <c r="G8" s="487">
        <v>18734</v>
      </c>
      <c r="H8" s="490">
        <f t="shared" si="1"/>
        <v>30</v>
      </c>
      <c r="K8" s="533"/>
      <c r="L8" s="533"/>
    </row>
    <row r="9" spans="1:28" s="473" customFormat="1" ht="18" customHeight="1" x14ac:dyDescent="0.2">
      <c r="A9" s="495">
        <v>40697</v>
      </c>
      <c r="B9" s="579" t="s">
        <v>92</v>
      </c>
      <c r="C9" s="501">
        <v>55264</v>
      </c>
      <c r="D9" s="485">
        <f t="shared" si="0"/>
        <v>457</v>
      </c>
      <c r="E9" s="474">
        <v>34534</v>
      </c>
      <c r="F9" s="474">
        <f t="shared" si="2"/>
        <v>269</v>
      </c>
      <c r="G9" s="487">
        <v>18769</v>
      </c>
      <c r="H9" s="490">
        <f t="shared" si="1"/>
        <v>35</v>
      </c>
      <c r="K9" s="533"/>
      <c r="L9" s="533"/>
    </row>
    <row r="10" spans="1:28" s="594" customFormat="1" ht="18" customHeight="1" x14ac:dyDescent="0.2">
      <c r="A10" s="576">
        <v>40753</v>
      </c>
      <c r="B10" s="580" t="s">
        <v>340</v>
      </c>
      <c r="C10" s="597">
        <v>56040</v>
      </c>
      <c r="D10" s="587">
        <f t="shared" si="0"/>
        <v>776</v>
      </c>
      <c r="E10" s="598">
        <v>35018</v>
      </c>
      <c r="F10" s="598">
        <f t="shared" si="2"/>
        <v>484</v>
      </c>
      <c r="G10" s="588">
        <v>18812</v>
      </c>
      <c r="H10" s="595">
        <f t="shared" si="1"/>
        <v>43</v>
      </c>
      <c r="K10" s="596"/>
      <c r="L10" s="596"/>
    </row>
    <row r="11" spans="1:28" s="473" customFormat="1" ht="18" customHeight="1" x14ac:dyDescent="0.2">
      <c r="A11" s="495">
        <v>40787</v>
      </c>
      <c r="B11" s="579" t="s">
        <v>95</v>
      </c>
      <c r="C11" s="501">
        <v>56547</v>
      </c>
      <c r="D11" s="485">
        <f t="shared" si="0"/>
        <v>507</v>
      </c>
      <c r="E11" s="474">
        <v>35328</v>
      </c>
      <c r="F11" s="474">
        <f t="shared" si="2"/>
        <v>310</v>
      </c>
      <c r="G11" s="487">
        <v>18812</v>
      </c>
      <c r="H11" s="490">
        <f t="shared" si="1"/>
        <v>0</v>
      </c>
      <c r="K11" s="533"/>
      <c r="L11" s="533"/>
    </row>
    <row r="12" spans="1:28" s="473" customFormat="1" ht="18" customHeight="1" x14ac:dyDescent="0.2">
      <c r="A12" s="495">
        <v>40816</v>
      </c>
      <c r="B12" s="581" t="s">
        <v>96</v>
      </c>
      <c r="C12" s="501">
        <v>56956</v>
      </c>
      <c r="D12" s="485">
        <f t="shared" si="0"/>
        <v>409</v>
      </c>
      <c r="E12" s="474">
        <v>35602</v>
      </c>
      <c r="F12" s="474">
        <f t="shared" si="2"/>
        <v>274</v>
      </c>
      <c r="G12" s="487">
        <v>18812</v>
      </c>
      <c r="H12" s="490">
        <f t="shared" si="1"/>
        <v>0</v>
      </c>
      <c r="K12" s="533"/>
      <c r="L12" s="533"/>
    </row>
    <row r="13" spans="1:28" s="473" customFormat="1" ht="18" customHeight="1" x14ac:dyDescent="0.2">
      <c r="A13" s="495">
        <v>40849</v>
      </c>
      <c r="B13" s="581" t="s">
        <v>97</v>
      </c>
      <c r="C13" s="501">
        <v>57365</v>
      </c>
      <c r="D13" s="485">
        <f t="shared" si="0"/>
        <v>409</v>
      </c>
      <c r="E13" s="474">
        <v>35868</v>
      </c>
      <c r="F13" s="474">
        <f t="shared" si="2"/>
        <v>266</v>
      </c>
      <c r="G13" s="487">
        <v>18865</v>
      </c>
      <c r="H13" s="490">
        <f t="shared" si="1"/>
        <v>53</v>
      </c>
      <c r="K13" s="533"/>
      <c r="L13" s="533"/>
    </row>
    <row r="14" spans="1:28" s="473" customFormat="1" ht="18" customHeight="1" x14ac:dyDescent="0.2">
      <c r="A14" s="495">
        <v>40878</v>
      </c>
      <c r="B14" s="581" t="s">
        <v>98</v>
      </c>
      <c r="C14" s="501">
        <v>57769</v>
      </c>
      <c r="D14" s="485">
        <f t="shared" si="0"/>
        <v>404</v>
      </c>
      <c r="E14" s="474">
        <v>36133</v>
      </c>
      <c r="F14" s="474">
        <f t="shared" si="2"/>
        <v>265</v>
      </c>
      <c r="G14" s="487">
        <v>19084</v>
      </c>
      <c r="H14" s="490">
        <f t="shared" si="1"/>
        <v>219</v>
      </c>
      <c r="I14" s="531"/>
      <c r="J14" s="706"/>
      <c r="K14" s="533"/>
      <c r="L14" s="533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</row>
    <row r="15" spans="1:28" s="473" customFormat="1" ht="18" customHeight="1" thickBot="1" x14ac:dyDescent="0.25">
      <c r="A15" s="656">
        <v>40911</v>
      </c>
      <c r="B15" s="610" t="s">
        <v>99</v>
      </c>
      <c r="C15" s="611">
        <v>58474</v>
      </c>
      <c r="D15" s="602">
        <f t="shared" si="0"/>
        <v>705</v>
      </c>
      <c r="E15" s="612">
        <v>36720</v>
      </c>
      <c r="F15" s="612">
        <f t="shared" si="2"/>
        <v>587</v>
      </c>
      <c r="G15" s="603">
        <v>19391</v>
      </c>
      <c r="H15" s="604">
        <f t="shared" si="1"/>
        <v>307</v>
      </c>
      <c r="I15" s="531" t="s">
        <v>357</v>
      </c>
      <c r="J15" s="531"/>
      <c r="K15" s="533"/>
      <c r="L15" s="533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</row>
    <row r="16" spans="1:28" s="703" customFormat="1" ht="18" customHeight="1" thickBot="1" x14ac:dyDescent="0.25">
      <c r="A16" s="698">
        <v>2011</v>
      </c>
      <c r="B16" s="705"/>
      <c r="C16" s="700"/>
      <c r="D16" s="700">
        <f>SUM(D5:D15)</f>
        <v>4919</v>
      </c>
      <c r="E16" s="700"/>
      <c r="F16" s="700"/>
      <c r="G16" s="700"/>
      <c r="H16" s="702">
        <f>SUM(H5:H15)</f>
        <v>2043</v>
      </c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707"/>
      <c r="Z16" s="707"/>
      <c r="AA16" s="707"/>
      <c r="AB16" s="707"/>
    </row>
    <row r="17" spans="1:28" s="473" customFormat="1" ht="18" customHeight="1" x14ac:dyDescent="0.2">
      <c r="A17" s="714">
        <v>40945</v>
      </c>
      <c r="B17" s="579" t="s">
        <v>88</v>
      </c>
      <c r="C17" s="501">
        <v>58918</v>
      </c>
      <c r="D17" s="485">
        <f>C17-C15</f>
        <v>444</v>
      </c>
      <c r="E17" s="474">
        <v>37012</v>
      </c>
      <c r="F17" s="474">
        <f>E17-E15</f>
        <v>292</v>
      </c>
      <c r="G17" s="487">
        <v>19752</v>
      </c>
      <c r="H17" s="490">
        <f>G17-G15</f>
        <v>361</v>
      </c>
      <c r="I17" s="531"/>
      <c r="J17" s="531"/>
      <c r="K17" s="533"/>
      <c r="L17" s="533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</row>
    <row r="18" spans="1:28" s="473" customFormat="1" ht="18" customHeight="1" x14ac:dyDescent="0.2">
      <c r="A18" s="495">
        <v>40973</v>
      </c>
      <c r="B18" s="579" t="s">
        <v>89</v>
      </c>
      <c r="C18" s="501">
        <v>59125</v>
      </c>
      <c r="D18" s="485">
        <f t="shared" ref="D18:D28" si="3">C18-C17</f>
        <v>207</v>
      </c>
      <c r="E18" s="474">
        <v>37083</v>
      </c>
      <c r="F18" s="474">
        <f t="shared" ref="F18:F28" si="4">E18-E17</f>
        <v>71</v>
      </c>
      <c r="G18" s="487">
        <v>20053</v>
      </c>
      <c r="H18" s="490">
        <f t="shared" ref="H18:H28" si="5">G18-G17</f>
        <v>301</v>
      </c>
      <c r="I18" s="531"/>
      <c r="J18" s="531"/>
      <c r="K18" s="533"/>
      <c r="L18" s="533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</row>
    <row r="19" spans="1:28" s="473" customFormat="1" ht="18" customHeight="1" x14ac:dyDescent="0.2">
      <c r="A19" s="495">
        <v>41001</v>
      </c>
      <c r="B19" s="579" t="s">
        <v>90</v>
      </c>
      <c r="C19" s="501">
        <v>59326</v>
      </c>
      <c r="D19" s="485">
        <f t="shared" si="3"/>
        <v>201</v>
      </c>
      <c r="E19" s="474">
        <v>37187</v>
      </c>
      <c r="F19" s="474">
        <f t="shared" si="4"/>
        <v>104</v>
      </c>
      <c r="G19" s="487">
        <v>20162</v>
      </c>
      <c r="H19" s="490">
        <f t="shared" si="5"/>
        <v>109</v>
      </c>
      <c r="I19" s="531"/>
      <c r="J19" s="531"/>
      <c r="K19" s="533"/>
      <c r="L19" s="533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</row>
    <row r="20" spans="1:28" s="473" customFormat="1" ht="18" customHeight="1" x14ac:dyDescent="0.2">
      <c r="A20" s="495">
        <v>41032</v>
      </c>
      <c r="B20" s="579" t="s">
        <v>91</v>
      </c>
      <c r="C20" s="501">
        <v>60002</v>
      </c>
      <c r="D20" s="485">
        <f t="shared" si="3"/>
        <v>676</v>
      </c>
      <c r="E20" s="474">
        <v>37425</v>
      </c>
      <c r="F20" s="474">
        <f t="shared" si="4"/>
        <v>238</v>
      </c>
      <c r="G20" s="487">
        <v>20195</v>
      </c>
      <c r="H20" s="490">
        <f t="shared" si="5"/>
        <v>33</v>
      </c>
      <c r="I20" s="531" t="s">
        <v>381</v>
      </c>
      <c r="J20" s="531"/>
      <c r="K20" s="533"/>
      <c r="L20" s="533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</row>
    <row r="21" spans="1:28" s="473" customFormat="1" ht="18" customHeight="1" x14ac:dyDescent="0.2">
      <c r="A21" s="495">
        <v>41059</v>
      </c>
      <c r="B21" s="579" t="s">
        <v>92</v>
      </c>
      <c r="C21" s="501">
        <v>60538</v>
      </c>
      <c r="D21" s="485">
        <f t="shared" si="3"/>
        <v>536</v>
      </c>
      <c r="E21" s="474">
        <v>37671</v>
      </c>
      <c r="F21" s="474">
        <f t="shared" si="4"/>
        <v>246</v>
      </c>
      <c r="G21" s="487">
        <v>20225</v>
      </c>
      <c r="H21" s="490">
        <f t="shared" si="5"/>
        <v>30</v>
      </c>
      <c r="I21" s="531" t="s">
        <v>381</v>
      </c>
      <c r="J21" s="531"/>
      <c r="K21" s="533"/>
      <c r="L21" s="533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</row>
    <row r="22" spans="1:28" s="594" customFormat="1" ht="18" customHeight="1" x14ac:dyDescent="0.2">
      <c r="A22" s="495">
        <v>41092</v>
      </c>
      <c r="B22" s="579" t="s">
        <v>93</v>
      </c>
      <c r="C22" s="501">
        <v>61072</v>
      </c>
      <c r="D22" s="485">
        <f t="shared" si="3"/>
        <v>534</v>
      </c>
      <c r="E22" s="474">
        <v>37946</v>
      </c>
      <c r="F22" s="474">
        <f t="shared" si="4"/>
        <v>275</v>
      </c>
      <c r="G22" s="487">
        <v>20225</v>
      </c>
      <c r="H22" s="490">
        <f t="shared" si="5"/>
        <v>0</v>
      </c>
      <c r="I22" s="531" t="s">
        <v>381</v>
      </c>
      <c r="J22" s="708"/>
      <c r="K22" s="596"/>
      <c r="L22" s="596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</row>
    <row r="23" spans="1:28" s="594" customFormat="1" ht="18" customHeight="1" x14ac:dyDescent="0.2">
      <c r="A23" s="495">
        <v>41121</v>
      </c>
      <c r="B23" s="579" t="s">
        <v>94</v>
      </c>
      <c r="C23" s="501">
        <v>61473</v>
      </c>
      <c r="D23" s="485">
        <f t="shared" si="3"/>
        <v>401</v>
      </c>
      <c r="E23" s="474">
        <v>38192</v>
      </c>
      <c r="F23" s="474">
        <f t="shared" si="4"/>
        <v>246</v>
      </c>
      <c r="G23" s="487">
        <v>20225</v>
      </c>
      <c r="H23" s="490">
        <f t="shared" si="5"/>
        <v>0</v>
      </c>
      <c r="I23" s="531" t="s">
        <v>381</v>
      </c>
      <c r="J23" s="708"/>
      <c r="K23" s="596"/>
      <c r="L23" s="596"/>
      <c r="M23" s="708"/>
      <c r="N23" s="708"/>
      <c r="O23" s="708"/>
      <c r="P23" s="708"/>
      <c r="Q23" s="708"/>
      <c r="R23" s="708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</row>
    <row r="24" spans="1:28" s="473" customFormat="1" ht="18" customHeight="1" x14ac:dyDescent="0.2">
      <c r="A24" s="495">
        <v>41155</v>
      </c>
      <c r="B24" s="579" t="s">
        <v>95</v>
      </c>
      <c r="C24" s="501">
        <v>62034</v>
      </c>
      <c r="D24" s="485">
        <f t="shared" si="3"/>
        <v>561</v>
      </c>
      <c r="E24" s="474">
        <v>38508</v>
      </c>
      <c r="F24" s="474">
        <f t="shared" si="4"/>
        <v>316</v>
      </c>
      <c r="G24" s="487">
        <v>20225</v>
      </c>
      <c r="H24" s="490">
        <f t="shared" si="5"/>
        <v>0</v>
      </c>
      <c r="I24" s="531"/>
      <c r="J24" s="531"/>
      <c r="K24" s="533"/>
      <c r="L24" s="533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</row>
    <row r="25" spans="1:28" s="473" customFormat="1" ht="18" customHeight="1" x14ac:dyDescent="0.2">
      <c r="A25" s="495">
        <v>41186</v>
      </c>
      <c r="B25" s="581" t="s">
        <v>96</v>
      </c>
      <c r="C25" s="501">
        <v>62502</v>
      </c>
      <c r="D25" s="485">
        <f t="shared" si="3"/>
        <v>468</v>
      </c>
      <c r="E25" s="474">
        <v>38767</v>
      </c>
      <c r="F25" s="474">
        <f t="shared" si="4"/>
        <v>259</v>
      </c>
      <c r="G25" s="487">
        <v>20225</v>
      </c>
      <c r="H25" s="490">
        <f t="shared" si="5"/>
        <v>0</v>
      </c>
      <c r="I25" s="531"/>
      <c r="J25" s="531"/>
      <c r="K25" s="533"/>
      <c r="L25" s="533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</row>
    <row r="26" spans="1:28" s="473" customFormat="1" ht="18" customHeight="1" x14ac:dyDescent="0.2">
      <c r="A26" s="495">
        <v>41218</v>
      </c>
      <c r="B26" s="581" t="s">
        <v>97</v>
      </c>
      <c r="C26" s="501">
        <v>63132</v>
      </c>
      <c r="D26" s="485">
        <f t="shared" si="3"/>
        <v>630</v>
      </c>
      <c r="E26" s="474">
        <v>39008</v>
      </c>
      <c r="F26" s="474">
        <f t="shared" si="4"/>
        <v>241</v>
      </c>
      <c r="G26" s="487">
        <v>20366</v>
      </c>
      <c r="H26" s="490">
        <f t="shared" si="5"/>
        <v>141</v>
      </c>
      <c r="I26" s="531"/>
      <c r="J26" s="531"/>
      <c r="K26" s="533"/>
      <c r="L26" s="533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</row>
    <row r="27" spans="1:28" s="473" customFormat="1" ht="18" customHeight="1" x14ac:dyDescent="0.2">
      <c r="A27" s="495">
        <v>41247</v>
      </c>
      <c r="B27" s="581" t="s">
        <v>98</v>
      </c>
      <c r="C27" s="501">
        <v>63730</v>
      </c>
      <c r="D27" s="485">
        <f t="shared" si="3"/>
        <v>598</v>
      </c>
      <c r="E27" s="474">
        <v>39284</v>
      </c>
      <c r="F27" s="474">
        <f t="shared" si="4"/>
        <v>276</v>
      </c>
      <c r="G27" s="487">
        <v>20663</v>
      </c>
      <c r="H27" s="490">
        <f t="shared" si="5"/>
        <v>297</v>
      </c>
      <c r="I27" s="531"/>
      <c r="J27" s="531"/>
      <c r="K27" s="533"/>
      <c r="L27" s="533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</row>
    <row r="28" spans="1:28" s="473" customFormat="1" ht="18" customHeight="1" thickBot="1" x14ac:dyDescent="0.25">
      <c r="A28" s="656">
        <v>41276</v>
      </c>
      <c r="B28" s="610" t="s">
        <v>99</v>
      </c>
      <c r="C28" s="611">
        <v>64725</v>
      </c>
      <c r="D28" s="602">
        <f t="shared" si="3"/>
        <v>995</v>
      </c>
      <c r="E28" s="612">
        <v>40079</v>
      </c>
      <c r="F28" s="612">
        <f t="shared" si="4"/>
        <v>795</v>
      </c>
      <c r="G28" s="603">
        <v>21067</v>
      </c>
      <c r="H28" s="604">
        <f t="shared" si="5"/>
        <v>404</v>
      </c>
      <c r="I28" s="531" t="s">
        <v>400</v>
      </c>
      <c r="J28" s="531"/>
      <c r="K28" s="533"/>
      <c r="L28" s="533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</row>
    <row r="29" spans="1:28" s="703" customFormat="1" ht="18" customHeight="1" thickBot="1" x14ac:dyDescent="0.25">
      <c r="A29" s="698">
        <v>2012</v>
      </c>
      <c r="B29" s="705"/>
      <c r="C29" s="700"/>
      <c r="D29" s="700">
        <f>SUM(D17:D28)</f>
        <v>6251</v>
      </c>
      <c r="E29" s="700"/>
      <c r="F29" s="700"/>
      <c r="G29" s="700"/>
      <c r="H29" s="702">
        <f>SUM(H17:H28)</f>
        <v>1676</v>
      </c>
      <c r="I29" s="70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07"/>
      <c r="AA29" s="707"/>
      <c r="AB29" s="707"/>
    </row>
    <row r="30" spans="1:28" s="473" customFormat="1" ht="18" customHeight="1" x14ac:dyDescent="0.2">
      <c r="A30" s="495">
        <v>41309</v>
      </c>
      <c r="B30" s="579" t="s">
        <v>88</v>
      </c>
      <c r="C30" s="501">
        <v>65323</v>
      </c>
      <c r="D30" s="485">
        <f>C30-C28</f>
        <v>598</v>
      </c>
      <c r="E30" s="474">
        <v>40332</v>
      </c>
      <c r="F30" s="474">
        <f>E30-E28</f>
        <v>253</v>
      </c>
      <c r="G30" s="487">
        <v>21470</v>
      </c>
      <c r="H30" s="490">
        <f>G30-G28</f>
        <v>403</v>
      </c>
      <c r="I30" s="531"/>
      <c r="J30" s="531"/>
      <c r="K30" s="533"/>
      <c r="L30" s="533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</row>
    <row r="31" spans="1:28" s="473" customFormat="1" ht="18" customHeight="1" x14ac:dyDescent="0.2">
      <c r="A31" s="495">
        <v>41337</v>
      </c>
      <c r="B31" s="579" t="s">
        <v>89</v>
      </c>
      <c r="C31" s="501">
        <v>65579</v>
      </c>
      <c r="D31" s="485">
        <f t="shared" ref="D31:D41" si="6">C31-C30</f>
        <v>256</v>
      </c>
      <c r="E31" s="474">
        <v>40416</v>
      </c>
      <c r="F31" s="474">
        <f t="shared" ref="F31:F41" si="7">E31-E30</f>
        <v>84</v>
      </c>
      <c r="G31" s="487">
        <v>21813</v>
      </c>
      <c r="H31" s="490">
        <f t="shared" ref="H31:H41" si="8">G31-G30</f>
        <v>343</v>
      </c>
      <c r="I31" s="531"/>
      <c r="J31" s="531"/>
      <c r="K31" s="533"/>
      <c r="L31" s="533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</row>
    <row r="32" spans="1:28" s="473" customFormat="1" ht="18" customHeight="1" x14ac:dyDescent="0.2">
      <c r="A32" s="495">
        <v>41368</v>
      </c>
      <c r="B32" s="579" t="s">
        <v>90</v>
      </c>
      <c r="C32" s="501">
        <v>65951</v>
      </c>
      <c r="D32" s="485">
        <f t="shared" si="6"/>
        <v>372</v>
      </c>
      <c r="E32" s="474">
        <v>40526</v>
      </c>
      <c r="F32" s="474">
        <f t="shared" si="7"/>
        <v>110</v>
      </c>
      <c r="G32" s="487">
        <v>22109</v>
      </c>
      <c r="H32" s="490">
        <f t="shared" si="8"/>
        <v>296</v>
      </c>
      <c r="I32" s="531"/>
      <c r="J32" s="531"/>
      <c r="K32" s="533"/>
      <c r="L32" s="533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</row>
    <row r="33" spans="1:28" s="473" customFormat="1" ht="18" customHeight="1" x14ac:dyDescent="0.2">
      <c r="A33" s="495">
        <v>41393</v>
      </c>
      <c r="B33" s="579" t="s">
        <v>91</v>
      </c>
      <c r="C33" s="501">
        <v>66418</v>
      </c>
      <c r="D33" s="485">
        <f t="shared" si="6"/>
        <v>467</v>
      </c>
      <c r="E33" s="474">
        <v>40654</v>
      </c>
      <c r="F33" s="474">
        <f t="shared" si="7"/>
        <v>128</v>
      </c>
      <c r="G33" s="487">
        <v>22152</v>
      </c>
      <c r="H33" s="490">
        <f t="shared" si="8"/>
        <v>43</v>
      </c>
      <c r="I33" s="531"/>
      <c r="J33" s="531"/>
      <c r="K33" s="533"/>
      <c r="L33" s="533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</row>
    <row r="34" spans="1:28" s="473" customFormat="1" ht="18" customHeight="1" x14ac:dyDescent="0.2">
      <c r="A34" s="495">
        <v>41429</v>
      </c>
      <c r="B34" s="579" t="s">
        <v>92</v>
      </c>
      <c r="C34" s="501">
        <v>67023</v>
      </c>
      <c r="D34" s="485">
        <f t="shared" si="6"/>
        <v>605</v>
      </c>
      <c r="E34" s="474">
        <v>40864</v>
      </c>
      <c r="F34" s="474">
        <f t="shared" si="7"/>
        <v>210</v>
      </c>
      <c r="G34" s="487">
        <v>22176</v>
      </c>
      <c r="H34" s="490">
        <f t="shared" si="8"/>
        <v>24</v>
      </c>
      <c r="I34" s="531"/>
      <c r="J34" s="531"/>
      <c r="K34" s="533"/>
      <c r="L34" s="533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</row>
    <row r="35" spans="1:28" s="594" customFormat="1" ht="18" customHeight="1" x14ac:dyDescent="0.2">
      <c r="A35" s="495">
        <v>41456</v>
      </c>
      <c r="B35" s="579" t="s">
        <v>93</v>
      </c>
      <c r="C35" s="501">
        <v>67456</v>
      </c>
      <c r="D35" s="485">
        <f t="shared" si="6"/>
        <v>433</v>
      </c>
      <c r="E35" s="474">
        <v>41077</v>
      </c>
      <c r="F35" s="474">
        <f t="shared" si="7"/>
        <v>213</v>
      </c>
      <c r="G35" s="487">
        <v>22176</v>
      </c>
      <c r="H35" s="490">
        <f t="shared" si="8"/>
        <v>0</v>
      </c>
      <c r="I35" s="708"/>
      <c r="J35" s="708"/>
      <c r="K35" s="596"/>
      <c r="L35" s="596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708"/>
      <c r="Z35" s="708"/>
      <c r="AA35" s="708"/>
      <c r="AB35" s="708"/>
    </row>
    <row r="36" spans="1:28" s="594" customFormat="1" ht="18" customHeight="1" x14ac:dyDescent="0.2">
      <c r="A36" s="495">
        <v>41487</v>
      </c>
      <c r="B36" s="579" t="s">
        <v>94</v>
      </c>
      <c r="C36" s="501">
        <v>67950</v>
      </c>
      <c r="D36" s="485">
        <f t="shared" si="6"/>
        <v>494</v>
      </c>
      <c r="E36" s="474">
        <v>41339</v>
      </c>
      <c r="F36" s="474">
        <f t="shared" si="7"/>
        <v>262</v>
      </c>
      <c r="G36" s="487">
        <v>22176</v>
      </c>
      <c r="H36" s="490">
        <f t="shared" si="8"/>
        <v>0</v>
      </c>
      <c r="I36" s="708"/>
      <c r="J36" s="708"/>
      <c r="K36" s="596"/>
      <c r="L36" s="596"/>
      <c r="M36" s="708"/>
      <c r="N36" s="708"/>
      <c r="O36" s="708"/>
      <c r="P36" s="708"/>
      <c r="Q36" s="708"/>
      <c r="R36" s="708"/>
      <c r="S36" s="708"/>
      <c r="T36" s="708"/>
      <c r="U36" s="708"/>
      <c r="V36" s="708"/>
      <c r="W36" s="708"/>
      <c r="X36" s="708"/>
      <c r="Y36" s="708"/>
      <c r="Z36" s="708"/>
      <c r="AA36" s="708"/>
      <c r="AB36" s="708"/>
    </row>
    <row r="37" spans="1:28" s="473" customFormat="1" ht="18" customHeight="1" x14ac:dyDescent="0.2">
      <c r="A37" s="714">
        <v>41508</v>
      </c>
      <c r="B37" s="977" t="s">
        <v>95</v>
      </c>
      <c r="C37" s="501">
        <v>68347</v>
      </c>
      <c r="D37" s="485">
        <f t="shared" si="6"/>
        <v>397</v>
      </c>
      <c r="E37" s="474">
        <v>41538</v>
      </c>
      <c r="F37" s="474">
        <f t="shared" si="7"/>
        <v>199</v>
      </c>
      <c r="G37" s="487">
        <v>22176</v>
      </c>
      <c r="H37" s="490">
        <f t="shared" si="8"/>
        <v>0</v>
      </c>
      <c r="I37" s="531"/>
      <c r="J37" s="531"/>
      <c r="K37" s="533"/>
      <c r="L37" s="533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</row>
    <row r="38" spans="1:28" s="473" customFormat="1" ht="18" customHeight="1" x14ac:dyDescent="0.2">
      <c r="A38" s="714">
        <v>41547</v>
      </c>
      <c r="B38" s="978" t="s">
        <v>96</v>
      </c>
      <c r="C38" s="501">
        <v>68950</v>
      </c>
      <c r="D38" s="485">
        <f t="shared" si="6"/>
        <v>603</v>
      </c>
      <c r="E38" s="474">
        <v>41860</v>
      </c>
      <c r="F38" s="474">
        <f t="shared" si="7"/>
        <v>322</v>
      </c>
      <c r="G38" s="487">
        <v>22190</v>
      </c>
      <c r="H38" s="490">
        <f t="shared" si="8"/>
        <v>14</v>
      </c>
      <c r="I38" s="531"/>
      <c r="J38" s="531"/>
      <c r="K38" s="533"/>
      <c r="L38" s="533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</row>
    <row r="39" spans="1:28" s="473" customFormat="1" ht="18" customHeight="1" x14ac:dyDescent="0.2">
      <c r="A39" s="495">
        <v>41575</v>
      </c>
      <c r="B39" s="581" t="s">
        <v>97</v>
      </c>
      <c r="C39" s="501">
        <v>69365</v>
      </c>
      <c r="D39" s="485">
        <f t="shared" si="6"/>
        <v>415</v>
      </c>
      <c r="E39" s="474">
        <v>42078</v>
      </c>
      <c r="F39" s="474">
        <f t="shared" si="7"/>
        <v>218</v>
      </c>
      <c r="G39" s="487">
        <v>22256</v>
      </c>
      <c r="H39" s="490">
        <f t="shared" si="8"/>
        <v>66</v>
      </c>
      <c r="I39" s="531"/>
      <c r="J39" s="531"/>
      <c r="K39" s="533"/>
      <c r="L39" s="533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</row>
    <row r="40" spans="1:28" s="473" customFormat="1" ht="18" customHeight="1" x14ac:dyDescent="0.2">
      <c r="A40" s="495">
        <v>41606</v>
      </c>
      <c r="B40" s="581" t="s">
        <v>98</v>
      </c>
      <c r="C40" s="501">
        <v>69693</v>
      </c>
      <c r="D40" s="485">
        <f t="shared" si="6"/>
        <v>328</v>
      </c>
      <c r="E40" s="474">
        <v>42217</v>
      </c>
      <c r="F40" s="474">
        <f t="shared" si="7"/>
        <v>139</v>
      </c>
      <c r="G40" s="487">
        <v>22470</v>
      </c>
      <c r="H40" s="490">
        <f t="shared" si="8"/>
        <v>214</v>
      </c>
      <c r="I40" s="531"/>
      <c r="J40" s="531"/>
      <c r="K40" s="533"/>
      <c r="L40" s="533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</row>
    <row r="41" spans="1:28" s="473" customFormat="1" ht="18" customHeight="1" thickBot="1" x14ac:dyDescent="0.25">
      <c r="A41" s="656">
        <v>41638</v>
      </c>
      <c r="B41" s="610" t="s">
        <v>99</v>
      </c>
      <c r="C41" s="611">
        <v>70596</v>
      </c>
      <c r="D41" s="602">
        <f t="shared" si="6"/>
        <v>903</v>
      </c>
      <c r="E41" s="612">
        <v>42832</v>
      </c>
      <c r="F41" s="612">
        <f t="shared" si="7"/>
        <v>615</v>
      </c>
      <c r="G41" s="603">
        <v>22840</v>
      </c>
      <c r="H41" s="604">
        <f t="shared" si="8"/>
        <v>370</v>
      </c>
      <c r="I41" s="531" t="s">
        <v>466</v>
      </c>
      <c r="J41" s="531"/>
      <c r="K41" s="533"/>
      <c r="L41" s="533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</row>
    <row r="42" spans="1:28" s="703" customFormat="1" ht="18" customHeight="1" thickBot="1" x14ac:dyDescent="0.25">
      <c r="A42" s="698">
        <v>2013</v>
      </c>
      <c r="B42" s="705"/>
      <c r="C42" s="700"/>
      <c r="D42" s="700">
        <f>SUM(D30:D41)</f>
        <v>5871</v>
      </c>
      <c r="E42" s="700"/>
      <c r="F42" s="700"/>
      <c r="G42" s="700"/>
      <c r="H42" s="702">
        <f>SUM(H30:H41)</f>
        <v>1773</v>
      </c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</row>
    <row r="43" spans="1:28" ht="18" customHeight="1" x14ac:dyDescent="0.2">
      <c r="A43" s="495">
        <v>41673</v>
      </c>
      <c r="B43" s="579" t="s">
        <v>88</v>
      </c>
      <c r="C43" s="501">
        <v>71124</v>
      </c>
      <c r="D43" s="485">
        <f>C43-C41</f>
        <v>528</v>
      </c>
      <c r="E43" s="474">
        <v>43100</v>
      </c>
      <c r="F43" s="474">
        <f>E43-E41</f>
        <v>268</v>
      </c>
      <c r="G43" s="487">
        <v>23197</v>
      </c>
      <c r="H43" s="490">
        <f>G43-G41</f>
        <v>357</v>
      </c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</row>
    <row r="44" spans="1:28" ht="18" customHeight="1" x14ac:dyDescent="0.2">
      <c r="A44" s="495">
        <v>41701</v>
      </c>
      <c r="B44" s="579" t="s">
        <v>89</v>
      </c>
      <c r="C44" s="501">
        <v>71478</v>
      </c>
      <c r="D44" s="485">
        <f t="shared" ref="D44:D54" si="9">C44-C43</f>
        <v>354</v>
      </c>
      <c r="E44" s="474">
        <v>43201</v>
      </c>
      <c r="F44" s="474">
        <f t="shared" ref="F44:F54" si="10">E44-E43</f>
        <v>101</v>
      </c>
      <c r="G44" s="487">
        <v>23447</v>
      </c>
      <c r="H44" s="490">
        <f t="shared" ref="H44:H54" si="11">G44-G43</f>
        <v>250</v>
      </c>
      <c r="I44" s="654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654"/>
      <c r="AA44" s="654"/>
      <c r="AB44" s="654"/>
    </row>
    <row r="45" spans="1:28" ht="18" customHeight="1" x14ac:dyDescent="0.2">
      <c r="A45" s="495">
        <v>41730</v>
      </c>
      <c r="B45" s="579" t="s">
        <v>90</v>
      </c>
      <c r="C45" s="501">
        <v>71763</v>
      </c>
      <c r="D45" s="485">
        <f t="shared" si="9"/>
        <v>285</v>
      </c>
      <c r="E45" s="474">
        <v>43311</v>
      </c>
      <c r="F45" s="474">
        <f t="shared" si="10"/>
        <v>110</v>
      </c>
      <c r="G45" s="487">
        <v>23564</v>
      </c>
      <c r="H45" s="490">
        <f t="shared" si="11"/>
        <v>117</v>
      </c>
      <c r="I45" s="654"/>
      <c r="J45" s="654"/>
      <c r="K45" s="654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</row>
    <row r="46" spans="1:28" ht="18" customHeight="1" x14ac:dyDescent="0.2">
      <c r="A46" s="495">
        <v>41758</v>
      </c>
      <c r="B46" s="579" t="s">
        <v>91</v>
      </c>
      <c r="C46" s="501">
        <v>72112</v>
      </c>
      <c r="D46" s="485">
        <f t="shared" si="9"/>
        <v>349</v>
      </c>
      <c r="E46" s="474">
        <v>43439</v>
      </c>
      <c r="F46" s="474">
        <f t="shared" si="10"/>
        <v>128</v>
      </c>
      <c r="G46" s="487">
        <v>23653</v>
      </c>
      <c r="H46" s="490">
        <f t="shared" si="11"/>
        <v>89</v>
      </c>
    </row>
    <row r="47" spans="1:28" ht="18" customHeight="1" x14ac:dyDescent="0.2">
      <c r="A47" s="495">
        <v>41793</v>
      </c>
      <c r="B47" s="579" t="s">
        <v>92</v>
      </c>
      <c r="C47" s="501">
        <v>72478</v>
      </c>
      <c r="D47" s="485">
        <f t="shared" si="9"/>
        <v>366</v>
      </c>
      <c r="E47" s="474">
        <v>43620</v>
      </c>
      <c r="F47" s="474">
        <f t="shared" si="10"/>
        <v>181</v>
      </c>
      <c r="G47" s="487">
        <v>23668</v>
      </c>
      <c r="H47" s="490">
        <f t="shared" si="11"/>
        <v>15</v>
      </c>
    </row>
    <row r="48" spans="1:28" ht="18" customHeight="1" x14ac:dyDescent="0.2">
      <c r="A48" s="495">
        <v>41821</v>
      </c>
      <c r="B48" s="579" t="s">
        <v>93</v>
      </c>
      <c r="C48" s="501">
        <v>73065</v>
      </c>
      <c r="D48" s="485">
        <f t="shared" si="9"/>
        <v>587</v>
      </c>
      <c r="E48" s="474">
        <v>43899</v>
      </c>
      <c r="F48" s="474">
        <f t="shared" si="10"/>
        <v>279</v>
      </c>
      <c r="G48" s="487">
        <v>23668</v>
      </c>
      <c r="H48" s="490">
        <f t="shared" si="11"/>
        <v>0</v>
      </c>
    </row>
    <row r="49" spans="1:9" ht="18" customHeight="1" x14ac:dyDescent="0.2">
      <c r="A49" s="495">
        <v>41851</v>
      </c>
      <c r="B49" s="579" t="s">
        <v>94</v>
      </c>
      <c r="C49" s="501">
        <v>73562</v>
      </c>
      <c r="D49" s="485">
        <f t="shared" si="9"/>
        <v>497</v>
      </c>
      <c r="E49" s="474">
        <v>44163</v>
      </c>
      <c r="F49" s="474">
        <f t="shared" si="10"/>
        <v>264</v>
      </c>
      <c r="G49" s="487">
        <v>23668</v>
      </c>
      <c r="H49" s="490">
        <f t="shared" si="11"/>
        <v>0</v>
      </c>
    </row>
    <row r="50" spans="1:9" ht="18" customHeight="1" x14ac:dyDescent="0.2">
      <c r="A50" s="495">
        <v>41872</v>
      </c>
      <c r="B50" s="579" t="s">
        <v>95</v>
      </c>
      <c r="C50" s="501">
        <v>73895</v>
      </c>
      <c r="D50" s="485">
        <f t="shared" si="9"/>
        <v>333</v>
      </c>
      <c r="E50" s="474">
        <v>44344</v>
      </c>
      <c r="F50" s="474">
        <f t="shared" si="10"/>
        <v>181</v>
      </c>
      <c r="G50" s="487">
        <v>23668</v>
      </c>
      <c r="H50" s="490">
        <f t="shared" si="11"/>
        <v>0</v>
      </c>
    </row>
    <row r="51" spans="1:9" ht="18" customHeight="1" x14ac:dyDescent="0.2">
      <c r="A51" s="495">
        <v>41912</v>
      </c>
      <c r="B51" s="581" t="s">
        <v>96</v>
      </c>
      <c r="C51" s="501">
        <v>74524</v>
      </c>
      <c r="D51" s="485">
        <f t="shared" si="9"/>
        <v>629</v>
      </c>
      <c r="E51" s="474">
        <v>44671</v>
      </c>
      <c r="F51" s="474">
        <f t="shared" si="10"/>
        <v>327</v>
      </c>
      <c r="G51" s="487">
        <v>23668</v>
      </c>
      <c r="H51" s="490">
        <f t="shared" si="11"/>
        <v>0</v>
      </c>
    </row>
    <row r="52" spans="1:9" ht="18" customHeight="1" x14ac:dyDescent="0.2">
      <c r="A52" s="495">
        <v>41942</v>
      </c>
      <c r="B52" s="581" t="s">
        <v>97</v>
      </c>
      <c r="C52" s="501">
        <v>75042</v>
      </c>
      <c r="D52" s="485">
        <f t="shared" si="9"/>
        <v>518</v>
      </c>
      <c r="E52" s="474">
        <v>44903</v>
      </c>
      <c r="F52" s="474">
        <f t="shared" si="10"/>
        <v>232</v>
      </c>
      <c r="G52" s="487">
        <v>23729</v>
      </c>
      <c r="H52" s="490">
        <f t="shared" si="11"/>
        <v>61</v>
      </c>
      <c r="I52" t="s">
        <v>523</v>
      </c>
    </row>
    <row r="53" spans="1:9" ht="18" customHeight="1" x14ac:dyDescent="0.2">
      <c r="A53" s="495">
        <v>41974</v>
      </c>
      <c r="B53" s="581" t="s">
        <v>98</v>
      </c>
      <c r="C53" s="501">
        <v>75546</v>
      </c>
      <c r="D53" s="485">
        <f t="shared" si="9"/>
        <v>504</v>
      </c>
      <c r="E53" s="474">
        <v>45116</v>
      </c>
      <c r="F53" s="474">
        <f t="shared" si="10"/>
        <v>213</v>
      </c>
      <c r="G53" s="487">
        <v>23986</v>
      </c>
      <c r="H53" s="490">
        <f t="shared" si="11"/>
        <v>257</v>
      </c>
      <c r="I53" t="s">
        <v>523</v>
      </c>
    </row>
    <row r="54" spans="1:9" ht="18" customHeight="1" thickBot="1" x14ac:dyDescent="0.25">
      <c r="A54" s="656">
        <v>42004</v>
      </c>
      <c r="B54" s="610" t="s">
        <v>99</v>
      </c>
      <c r="C54" s="611">
        <v>76391</v>
      </c>
      <c r="D54" s="602">
        <f t="shared" si="9"/>
        <v>845</v>
      </c>
      <c r="E54" s="612">
        <v>45729</v>
      </c>
      <c r="F54" s="612">
        <f t="shared" si="10"/>
        <v>613</v>
      </c>
      <c r="G54" s="603">
        <v>24317</v>
      </c>
      <c r="H54" s="604">
        <f t="shared" si="11"/>
        <v>331</v>
      </c>
      <c r="I54" t="s">
        <v>537</v>
      </c>
    </row>
    <row r="55" spans="1:9" ht="18" customHeight="1" thickBot="1" x14ac:dyDescent="0.25">
      <c r="A55" s="698">
        <v>2014</v>
      </c>
      <c r="B55" s="705"/>
      <c r="C55" s="700"/>
      <c r="D55" s="700">
        <f>SUM(D43:D54)</f>
        <v>5795</v>
      </c>
      <c r="E55" s="700"/>
      <c r="F55" s="700"/>
      <c r="G55" s="700"/>
      <c r="H55" s="702">
        <f>SUM(H43:H54)</f>
        <v>1477</v>
      </c>
    </row>
    <row r="56" spans="1:9" ht="18" customHeight="1" x14ac:dyDescent="0.2">
      <c r="A56" s="495">
        <v>42037</v>
      </c>
      <c r="B56" s="579" t="s">
        <v>88</v>
      </c>
      <c r="C56" s="501">
        <v>77049</v>
      </c>
      <c r="D56" s="485">
        <f>C56-C54</f>
        <v>658</v>
      </c>
      <c r="E56" s="474">
        <v>46060</v>
      </c>
      <c r="F56" s="474">
        <f>E56-E54</f>
        <v>331</v>
      </c>
      <c r="G56" s="487">
        <v>24699</v>
      </c>
      <c r="H56" s="490">
        <f>G56-G54</f>
        <v>382</v>
      </c>
    </row>
    <row r="57" spans="1:9" ht="18" customHeight="1" x14ac:dyDescent="0.2">
      <c r="A57" s="495">
        <v>42066</v>
      </c>
      <c r="B57" s="579" t="s">
        <v>89</v>
      </c>
      <c r="C57" s="501">
        <v>77363</v>
      </c>
      <c r="D57" s="485">
        <f t="shared" ref="D57:D67" si="12">C57-C56</f>
        <v>314</v>
      </c>
      <c r="E57" s="474">
        <v>46170</v>
      </c>
      <c r="F57" s="474">
        <f t="shared" ref="F57:F67" si="13">E57-E56</f>
        <v>110</v>
      </c>
      <c r="G57" s="487">
        <v>25102</v>
      </c>
      <c r="H57" s="490">
        <f t="shared" ref="H57:H67" si="14">G57-G56</f>
        <v>403</v>
      </c>
    </row>
    <row r="58" spans="1:9" ht="18" customHeight="1" x14ac:dyDescent="0.2">
      <c r="A58" s="495">
        <v>42095</v>
      </c>
      <c r="B58" s="579" t="s">
        <v>90</v>
      </c>
      <c r="C58" s="501">
        <v>77696</v>
      </c>
      <c r="D58" s="485">
        <f t="shared" si="12"/>
        <v>333</v>
      </c>
      <c r="E58" s="474">
        <v>46287</v>
      </c>
      <c r="F58" s="474">
        <f t="shared" si="13"/>
        <v>117</v>
      </c>
      <c r="G58" s="487">
        <v>25277</v>
      </c>
      <c r="H58" s="490">
        <f t="shared" si="14"/>
        <v>175</v>
      </c>
    </row>
    <row r="59" spans="1:9" ht="18" customHeight="1" x14ac:dyDescent="0.2">
      <c r="A59" s="495">
        <v>42130</v>
      </c>
      <c r="B59" s="579" t="s">
        <v>91</v>
      </c>
      <c r="C59" s="501">
        <v>78161</v>
      </c>
      <c r="D59" s="485">
        <f t="shared" si="12"/>
        <v>465</v>
      </c>
      <c r="E59" s="474">
        <v>46442</v>
      </c>
      <c r="F59" s="474">
        <f t="shared" si="13"/>
        <v>155</v>
      </c>
      <c r="G59" s="487">
        <v>25344</v>
      </c>
      <c r="H59" s="490">
        <f t="shared" si="14"/>
        <v>67</v>
      </c>
    </row>
    <row r="60" spans="1:9" ht="18" customHeight="1" x14ac:dyDescent="0.2">
      <c r="A60" s="495">
        <v>42152</v>
      </c>
      <c r="B60" s="579" t="s">
        <v>92</v>
      </c>
      <c r="C60" s="501">
        <v>78482</v>
      </c>
      <c r="D60" s="485">
        <f t="shared" si="12"/>
        <v>321</v>
      </c>
      <c r="E60" s="474">
        <v>46578</v>
      </c>
      <c r="F60" s="474">
        <f t="shared" si="13"/>
        <v>136</v>
      </c>
      <c r="G60" s="487">
        <v>25346</v>
      </c>
      <c r="H60" s="490">
        <f t="shared" si="14"/>
        <v>2</v>
      </c>
    </row>
    <row r="61" spans="1:9" ht="18" customHeight="1" x14ac:dyDescent="0.2">
      <c r="A61" s="495">
        <v>42187</v>
      </c>
      <c r="B61" s="579" t="s">
        <v>93</v>
      </c>
      <c r="C61" s="501">
        <v>78998</v>
      </c>
      <c r="D61" s="485">
        <f t="shared" si="12"/>
        <v>516</v>
      </c>
      <c r="E61" s="474">
        <v>46849</v>
      </c>
      <c r="F61" s="474">
        <f t="shared" si="13"/>
        <v>271</v>
      </c>
      <c r="G61" s="487">
        <v>25346</v>
      </c>
      <c r="H61" s="490">
        <f t="shared" si="14"/>
        <v>0</v>
      </c>
    </row>
    <row r="62" spans="1:9" ht="18" customHeight="1" x14ac:dyDescent="0.2">
      <c r="A62" s="495">
        <v>42215</v>
      </c>
      <c r="B62" s="579" t="s">
        <v>94</v>
      </c>
      <c r="C62" s="501">
        <v>79471</v>
      </c>
      <c r="D62" s="485">
        <f t="shared" si="12"/>
        <v>473</v>
      </c>
      <c r="E62" s="474">
        <v>47100</v>
      </c>
      <c r="F62" s="474">
        <f t="shared" si="13"/>
        <v>251</v>
      </c>
      <c r="G62" s="487">
        <v>25346</v>
      </c>
      <c r="H62" s="490">
        <f t="shared" si="14"/>
        <v>0</v>
      </c>
    </row>
    <row r="63" spans="1:9" ht="18" customHeight="1" x14ac:dyDescent="0.2">
      <c r="A63" s="495">
        <v>42249</v>
      </c>
      <c r="B63" s="579" t="s">
        <v>95</v>
      </c>
      <c r="C63" s="501">
        <v>80081</v>
      </c>
      <c r="D63" s="485">
        <f t="shared" si="12"/>
        <v>610</v>
      </c>
      <c r="E63" s="474">
        <v>47394</v>
      </c>
      <c r="F63" s="474">
        <f t="shared" si="13"/>
        <v>294</v>
      </c>
      <c r="G63" s="487">
        <v>25346</v>
      </c>
      <c r="H63" s="490">
        <f t="shared" si="14"/>
        <v>0</v>
      </c>
    </row>
    <row r="64" spans="1:9" ht="18" customHeight="1" x14ac:dyDescent="0.2">
      <c r="A64" s="495">
        <v>42283</v>
      </c>
      <c r="B64" s="581" t="s">
        <v>96</v>
      </c>
      <c r="C64" s="501">
        <v>80673</v>
      </c>
      <c r="D64" s="485">
        <f t="shared" si="12"/>
        <v>592</v>
      </c>
      <c r="E64" s="474">
        <v>47664</v>
      </c>
      <c r="F64" s="474">
        <f t="shared" si="13"/>
        <v>270</v>
      </c>
      <c r="G64" s="487">
        <v>25346</v>
      </c>
      <c r="H64" s="490">
        <f t="shared" si="14"/>
        <v>0</v>
      </c>
    </row>
    <row r="65" spans="1:9" ht="18" customHeight="1" x14ac:dyDescent="0.2">
      <c r="A65" s="495">
        <v>42311</v>
      </c>
      <c r="B65" s="581" t="s">
        <v>97</v>
      </c>
      <c r="C65" s="501">
        <v>81244</v>
      </c>
      <c r="D65" s="485">
        <f t="shared" si="12"/>
        <v>571</v>
      </c>
      <c r="E65" s="474">
        <v>47857</v>
      </c>
      <c r="F65" s="474">
        <f t="shared" si="13"/>
        <v>193</v>
      </c>
      <c r="G65" s="487">
        <v>25451</v>
      </c>
      <c r="H65" s="490">
        <f t="shared" si="14"/>
        <v>105</v>
      </c>
    </row>
    <row r="66" spans="1:9" ht="18" customHeight="1" x14ac:dyDescent="0.2">
      <c r="A66" s="495">
        <v>42340</v>
      </c>
      <c r="B66" s="581" t="s">
        <v>98</v>
      </c>
      <c r="C66" s="501">
        <v>81766</v>
      </c>
      <c r="D66" s="485">
        <f t="shared" si="12"/>
        <v>522</v>
      </c>
      <c r="E66" s="474">
        <v>48036</v>
      </c>
      <c r="F66" s="474">
        <f t="shared" si="13"/>
        <v>179</v>
      </c>
      <c r="G66" s="487">
        <v>25599</v>
      </c>
      <c r="H66" s="490">
        <f t="shared" si="14"/>
        <v>148</v>
      </c>
    </row>
    <row r="67" spans="1:9" ht="18" customHeight="1" thickBot="1" x14ac:dyDescent="0.25">
      <c r="A67" s="656">
        <v>42374</v>
      </c>
      <c r="B67" s="610" t="s">
        <v>99</v>
      </c>
      <c r="C67" s="611">
        <v>82572</v>
      </c>
      <c r="D67" s="602">
        <f t="shared" si="12"/>
        <v>806</v>
      </c>
      <c r="E67" s="612">
        <v>48487</v>
      </c>
      <c r="F67" s="612">
        <f t="shared" si="13"/>
        <v>451</v>
      </c>
      <c r="G67" s="603">
        <v>25947</v>
      </c>
      <c r="H67" s="604">
        <f t="shared" si="14"/>
        <v>348</v>
      </c>
      <c r="I67" t="s">
        <v>563</v>
      </c>
    </row>
    <row r="68" spans="1:9" ht="18" customHeight="1" thickBot="1" x14ac:dyDescent="0.25">
      <c r="A68" s="698">
        <v>2015</v>
      </c>
      <c r="B68" s="705"/>
      <c r="C68" s="700"/>
      <c r="D68" s="700">
        <f>SUM(D56:D67)</f>
        <v>6181</v>
      </c>
      <c r="E68" s="700"/>
      <c r="F68" s="700"/>
      <c r="G68" s="700"/>
      <c r="H68" s="702">
        <f>SUM(H56:H67)</f>
        <v>1630</v>
      </c>
    </row>
    <row r="69" spans="1:9" ht="18" customHeight="1" x14ac:dyDescent="0.2">
      <c r="A69" s="495">
        <v>42402</v>
      </c>
      <c r="B69" s="579" t="s">
        <v>88</v>
      </c>
      <c r="C69" s="501">
        <v>83050</v>
      </c>
      <c r="D69" s="485">
        <f>C69-C67</f>
        <v>478</v>
      </c>
      <c r="E69" s="474">
        <v>48616</v>
      </c>
      <c r="F69" s="474">
        <f>E69-E67</f>
        <v>129</v>
      </c>
      <c r="G69" s="487">
        <v>26242</v>
      </c>
      <c r="H69" s="490">
        <f>G69-G67</f>
        <v>295</v>
      </c>
    </row>
    <row r="70" spans="1:9" ht="18" customHeight="1" x14ac:dyDescent="0.2">
      <c r="A70" s="495">
        <v>42431</v>
      </c>
      <c r="B70" s="579" t="s">
        <v>89</v>
      </c>
      <c r="C70" s="501">
        <v>83449</v>
      </c>
      <c r="D70" s="485">
        <f t="shared" ref="D70:D80" si="15">C70-C69</f>
        <v>399</v>
      </c>
      <c r="E70" s="474">
        <v>48737</v>
      </c>
      <c r="F70" s="474">
        <f t="shared" ref="F70:F80" si="16">E70-E69</f>
        <v>121</v>
      </c>
      <c r="G70" s="487">
        <v>26522</v>
      </c>
      <c r="H70" s="490">
        <f t="shared" ref="H70:H80" si="17">G70-G69</f>
        <v>280</v>
      </c>
    </row>
    <row r="71" spans="1:9" ht="18" customHeight="1" x14ac:dyDescent="0.2">
      <c r="A71" s="495">
        <v>42467</v>
      </c>
      <c r="B71" s="579" t="s">
        <v>90</v>
      </c>
      <c r="C71" s="501">
        <v>84076</v>
      </c>
      <c r="D71" s="485">
        <f t="shared" si="15"/>
        <v>627</v>
      </c>
      <c r="E71" s="474">
        <v>48903</v>
      </c>
      <c r="F71" s="474">
        <f t="shared" si="16"/>
        <v>166</v>
      </c>
      <c r="G71" s="487">
        <v>26688</v>
      </c>
      <c r="H71" s="490">
        <f t="shared" si="17"/>
        <v>166</v>
      </c>
    </row>
    <row r="72" spans="1:9" ht="18" customHeight="1" x14ac:dyDescent="0.2">
      <c r="A72" s="495">
        <v>42492</v>
      </c>
      <c r="B72" s="579" t="s">
        <v>91</v>
      </c>
      <c r="C72" s="501">
        <v>84401</v>
      </c>
      <c r="D72" s="485">
        <f t="shared" si="15"/>
        <v>325</v>
      </c>
      <c r="E72" s="474">
        <v>49009</v>
      </c>
      <c r="F72" s="474">
        <f t="shared" si="16"/>
        <v>106</v>
      </c>
      <c r="G72" s="487">
        <v>26731</v>
      </c>
      <c r="H72" s="490">
        <f t="shared" si="17"/>
        <v>43</v>
      </c>
    </row>
    <row r="73" spans="1:9" ht="18" customHeight="1" x14ac:dyDescent="0.2">
      <c r="A73" s="495">
        <v>42521</v>
      </c>
      <c r="B73" s="579" t="s">
        <v>92</v>
      </c>
      <c r="C73" s="501">
        <v>84865</v>
      </c>
      <c r="D73" s="485">
        <f t="shared" si="15"/>
        <v>464</v>
      </c>
      <c r="E73" s="474">
        <v>49215</v>
      </c>
      <c r="F73" s="474">
        <f t="shared" si="16"/>
        <v>206</v>
      </c>
      <c r="G73" s="487">
        <v>26733</v>
      </c>
      <c r="H73" s="490">
        <f t="shared" si="17"/>
        <v>2</v>
      </c>
    </row>
    <row r="74" spans="1:9" ht="18" customHeight="1" x14ac:dyDescent="0.2">
      <c r="A74" s="495">
        <v>42551</v>
      </c>
      <c r="B74" s="579" t="s">
        <v>93</v>
      </c>
      <c r="C74" s="501">
        <v>85420</v>
      </c>
      <c r="D74" s="485">
        <f t="shared" si="15"/>
        <v>555</v>
      </c>
      <c r="E74" s="474">
        <v>49468</v>
      </c>
      <c r="F74" s="474">
        <f t="shared" si="16"/>
        <v>253</v>
      </c>
      <c r="G74" s="487">
        <v>26733</v>
      </c>
      <c r="H74" s="490">
        <f t="shared" si="17"/>
        <v>0</v>
      </c>
    </row>
    <row r="75" spans="1:9" ht="18" customHeight="1" x14ac:dyDescent="0.2">
      <c r="A75" s="495">
        <v>42579</v>
      </c>
      <c r="B75" s="579" t="s">
        <v>94</v>
      </c>
      <c r="C75" s="501">
        <v>85961</v>
      </c>
      <c r="D75" s="485">
        <f t="shared" si="15"/>
        <v>541</v>
      </c>
      <c r="E75" s="474">
        <v>49713</v>
      </c>
      <c r="F75" s="474">
        <f t="shared" si="16"/>
        <v>245</v>
      </c>
      <c r="G75" s="487">
        <v>26733</v>
      </c>
      <c r="H75" s="490">
        <f t="shared" si="17"/>
        <v>0</v>
      </c>
    </row>
    <row r="76" spans="1:9" ht="18" customHeight="1" x14ac:dyDescent="0.2">
      <c r="A76" s="495">
        <v>42614</v>
      </c>
      <c r="B76" s="579" t="s">
        <v>95</v>
      </c>
      <c r="C76" s="501">
        <v>86543</v>
      </c>
      <c r="D76" s="485">
        <f t="shared" si="15"/>
        <v>582</v>
      </c>
      <c r="E76" s="474">
        <v>50000</v>
      </c>
      <c r="F76" s="474">
        <f t="shared" si="16"/>
        <v>287</v>
      </c>
      <c r="G76" s="487">
        <v>26733</v>
      </c>
      <c r="H76" s="490">
        <f t="shared" si="17"/>
        <v>0</v>
      </c>
    </row>
    <row r="77" spans="1:9" ht="18" customHeight="1" x14ac:dyDescent="0.2">
      <c r="A77" s="495">
        <v>42648</v>
      </c>
      <c r="B77" s="581" t="s">
        <v>96</v>
      </c>
      <c r="C77" s="501">
        <v>87057</v>
      </c>
      <c r="D77" s="485">
        <f t="shared" si="15"/>
        <v>514</v>
      </c>
      <c r="E77" s="474">
        <v>50249</v>
      </c>
      <c r="F77" s="474">
        <f t="shared" si="16"/>
        <v>249</v>
      </c>
      <c r="G77" s="487">
        <v>26733</v>
      </c>
      <c r="H77" s="490">
        <f t="shared" si="17"/>
        <v>0</v>
      </c>
    </row>
    <row r="78" spans="1:9" ht="18" customHeight="1" x14ac:dyDescent="0.2">
      <c r="A78" s="495">
        <v>42676</v>
      </c>
      <c r="B78" s="581" t="s">
        <v>97</v>
      </c>
      <c r="C78" s="501">
        <v>87519</v>
      </c>
      <c r="D78" s="485">
        <f t="shared" si="15"/>
        <v>462</v>
      </c>
      <c r="E78" s="474">
        <v>50466</v>
      </c>
      <c r="F78" s="474">
        <f t="shared" si="16"/>
        <v>217</v>
      </c>
      <c r="G78" s="487">
        <v>26906</v>
      </c>
      <c r="H78" s="490">
        <f t="shared" si="17"/>
        <v>173</v>
      </c>
      <c r="I78" s="743" t="s">
        <v>588</v>
      </c>
    </row>
    <row r="79" spans="1:9" ht="18" customHeight="1" x14ac:dyDescent="0.2">
      <c r="A79" s="495">
        <v>42706</v>
      </c>
      <c r="B79" s="581" t="s">
        <v>98</v>
      </c>
      <c r="C79" s="501">
        <v>87997</v>
      </c>
      <c r="D79" s="485">
        <f t="shared" si="15"/>
        <v>478</v>
      </c>
      <c r="E79" s="474">
        <v>50678</v>
      </c>
      <c r="F79" s="474">
        <f t="shared" si="16"/>
        <v>212</v>
      </c>
      <c r="G79" s="487">
        <v>27201</v>
      </c>
      <c r="H79" s="490">
        <f t="shared" si="17"/>
        <v>295</v>
      </c>
    </row>
    <row r="80" spans="1:9" ht="18" customHeight="1" thickBot="1" x14ac:dyDescent="0.25">
      <c r="A80" s="656">
        <v>42738</v>
      </c>
      <c r="B80" s="610" t="s">
        <v>99</v>
      </c>
      <c r="C80" s="611">
        <v>88617</v>
      </c>
      <c r="D80" s="602">
        <f t="shared" si="15"/>
        <v>620</v>
      </c>
      <c r="E80" s="612">
        <v>51038</v>
      </c>
      <c r="F80" s="612">
        <f t="shared" si="16"/>
        <v>360</v>
      </c>
      <c r="G80" s="603">
        <v>27552</v>
      </c>
      <c r="H80" s="604">
        <f t="shared" si="17"/>
        <v>351</v>
      </c>
      <c r="I80" t="s">
        <v>596</v>
      </c>
    </row>
    <row r="81" spans="1:9" ht="18" customHeight="1" thickBot="1" x14ac:dyDescent="0.25">
      <c r="A81" s="698">
        <v>2016</v>
      </c>
      <c r="B81" s="705"/>
      <c r="C81" s="700"/>
      <c r="D81" s="700">
        <f>SUM(D69:D80)</f>
        <v>6045</v>
      </c>
      <c r="E81" s="700"/>
      <c r="F81" s="700"/>
      <c r="G81" s="700"/>
      <c r="H81" s="702">
        <f>SUM(H69:H80)</f>
        <v>1605</v>
      </c>
    </row>
    <row r="82" spans="1:9" ht="18" customHeight="1" x14ac:dyDescent="0.2">
      <c r="A82" s="495">
        <v>42767</v>
      </c>
      <c r="B82" s="579" t="s">
        <v>88</v>
      </c>
      <c r="C82" s="501">
        <v>88986</v>
      </c>
      <c r="D82" s="485">
        <f>C82-C80</f>
        <v>369</v>
      </c>
      <c r="E82" s="474">
        <v>51194</v>
      </c>
      <c r="F82" s="474">
        <f>E82-E80</f>
        <v>156</v>
      </c>
      <c r="G82" s="487">
        <v>28104</v>
      </c>
      <c r="H82" s="490">
        <f>G82-G80</f>
        <v>552</v>
      </c>
      <c r="I82" s="743" t="s">
        <v>588</v>
      </c>
    </row>
    <row r="83" spans="1:9" ht="18" customHeight="1" x14ac:dyDescent="0.2">
      <c r="A83" s="495">
        <v>42796</v>
      </c>
      <c r="B83" s="579" t="s">
        <v>89</v>
      </c>
      <c r="C83" s="501">
        <v>89397</v>
      </c>
      <c r="D83" s="485">
        <f t="shared" ref="D83:D91" si="18">C83-C82</f>
        <v>411</v>
      </c>
      <c r="E83" s="474">
        <v>51302</v>
      </c>
      <c r="F83" s="474">
        <f t="shared" ref="F83:F91" si="19">E83-E82</f>
        <v>108</v>
      </c>
      <c r="G83" s="487">
        <v>28520</v>
      </c>
      <c r="H83" s="490">
        <f t="shared" ref="H83:H91" si="20">G83-G82</f>
        <v>416</v>
      </c>
      <c r="I83" s="743" t="s">
        <v>588</v>
      </c>
    </row>
    <row r="84" spans="1:9" ht="18" customHeight="1" x14ac:dyDescent="0.2">
      <c r="A84" s="495">
        <v>42828</v>
      </c>
      <c r="B84" s="579" t="s">
        <v>90</v>
      </c>
      <c r="C84" s="501">
        <v>89773</v>
      </c>
      <c r="D84" s="485">
        <f t="shared" si="18"/>
        <v>376</v>
      </c>
      <c r="E84" s="474">
        <v>51424</v>
      </c>
      <c r="F84" s="474">
        <f t="shared" si="19"/>
        <v>122</v>
      </c>
      <c r="G84" s="487">
        <v>28703</v>
      </c>
      <c r="H84" s="490">
        <f t="shared" si="20"/>
        <v>183</v>
      </c>
    </row>
    <row r="85" spans="1:9" ht="18" customHeight="1" x14ac:dyDescent="0.2">
      <c r="A85" s="495"/>
      <c r="B85" s="579" t="s">
        <v>91</v>
      </c>
      <c r="C85" s="501"/>
      <c r="D85" s="485"/>
      <c r="E85" s="474"/>
      <c r="F85" s="474"/>
      <c r="G85" s="487"/>
      <c r="H85" s="490"/>
    </row>
    <row r="86" spans="1:9" ht="18" customHeight="1" x14ac:dyDescent="0.2">
      <c r="A86" s="495">
        <v>42886</v>
      </c>
      <c r="B86" s="579" t="s">
        <v>92</v>
      </c>
      <c r="C86" s="501">
        <v>90565</v>
      </c>
      <c r="D86" s="485">
        <f>C86-C84</f>
        <v>792</v>
      </c>
      <c r="E86" s="474">
        <v>51688</v>
      </c>
      <c r="F86" s="474">
        <f>E86-E84</f>
        <v>264</v>
      </c>
      <c r="G86" s="487">
        <v>28802</v>
      </c>
      <c r="H86" s="490">
        <f>G86-G84</f>
        <v>99</v>
      </c>
    </row>
    <row r="87" spans="1:9" ht="18" customHeight="1" x14ac:dyDescent="0.2">
      <c r="A87" s="495">
        <v>42919</v>
      </c>
      <c r="B87" s="579" t="s">
        <v>93</v>
      </c>
      <c r="C87" s="501">
        <v>90999</v>
      </c>
      <c r="D87" s="485">
        <f t="shared" si="18"/>
        <v>434</v>
      </c>
      <c r="E87" s="474">
        <v>51892</v>
      </c>
      <c r="F87" s="474">
        <f t="shared" si="19"/>
        <v>204</v>
      </c>
      <c r="G87" s="487">
        <v>28802</v>
      </c>
      <c r="H87" s="490">
        <f t="shared" si="20"/>
        <v>0</v>
      </c>
    </row>
    <row r="88" spans="1:9" ht="18" customHeight="1" x14ac:dyDescent="0.2">
      <c r="A88" s="495">
        <v>42947</v>
      </c>
      <c r="B88" s="579" t="s">
        <v>94</v>
      </c>
      <c r="C88" s="501">
        <v>91482</v>
      </c>
      <c r="D88" s="485">
        <f t="shared" si="18"/>
        <v>483</v>
      </c>
      <c r="E88" s="474">
        <v>52121</v>
      </c>
      <c r="F88" s="474">
        <f t="shared" si="19"/>
        <v>229</v>
      </c>
      <c r="G88" s="487">
        <v>28802</v>
      </c>
      <c r="H88" s="490">
        <f t="shared" si="20"/>
        <v>0</v>
      </c>
    </row>
    <row r="89" spans="1:9" ht="18" customHeight="1" x14ac:dyDescent="0.2">
      <c r="A89" s="495"/>
      <c r="B89" s="579" t="s">
        <v>95</v>
      </c>
      <c r="C89" s="501"/>
      <c r="D89" s="485"/>
      <c r="E89" s="474"/>
      <c r="F89" s="474"/>
      <c r="G89" s="487"/>
      <c r="H89" s="490"/>
    </row>
    <row r="90" spans="1:9" ht="18" customHeight="1" x14ac:dyDescent="0.2">
      <c r="A90" s="495">
        <v>43006</v>
      </c>
      <c r="B90" s="581" t="s">
        <v>96</v>
      </c>
      <c r="C90" s="501">
        <v>92312</v>
      </c>
      <c r="D90" s="485">
        <f>C90-C88</f>
        <v>830</v>
      </c>
      <c r="E90" s="474">
        <v>52537</v>
      </c>
      <c r="F90" s="474">
        <f>E90-E88</f>
        <v>416</v>
      </c>
      <c r="G90" s="487">
        <v>28802</v>
      </c>
      <c r="H90" s="490">
        <f>G90-G88</f>
        <v>0</v>
      </c>
    </row>
    <row r="91" spans="1:9" ht="18" customHeight="1" x14ac:dyDescent="0.2">
      <c r="A91" s="495">
        <v>43033</v>
      </c>
      <c r="B91" s="581" t="s">
        <v>97</v>
      </c>
      <c r="C91" s="501">
        <v>92712</v>
      </c>
      <c r="D91" s="485">
        <f t="shared" si="18"/>
        <v>400</v>
      </c>
      <c r="E91" s="474">
        <v>52698</v>
      </c>
      <c r="F91" s="474">
        <f t="shared" si="19"/>
        <v>161</v>
      </c>
      <c r="G91" s="487">
        <v>28934</v>
      </c>
      <c r="H91" s="490">
        <f t="shared" si="20"/>
        <v>132</v>
      </c>
    </row>
    <row r="92" spans="1:9" ht="18" customHeight="1" x14ac:dyDescent="0.2">
      <c r="A92" s="496"/>
      <c r="B92" s="581" t="s">
        <v>98</v>
      </c>
      <c r="C92" s="501"/>
      <c r="D92" s="485"/>
      <c r="E92" s="474"/>
      <c r="F92" s="474"/>
      <c r="G92" s="487"/>
      <c r="H92" s="490"/>
    </row>
    <row r="93" spans="1:9" ht="18" customHeight="1" thickBot="1" x14ac:dyDescent="0.25">
      <c r="A93" s="656">
        <v>43102</v>
      </c>
      <c r="B93" s="610" t="s">
        <v>99</v>
      </c>
      <c r="C93" s="611">
        <v>93937</v>
      </c>
      <c r="D93" s="602">
        <f>C93-C91</f>
        <v>1225</v>
      </c>
      <c r="E93" s="612">
        <v>53348</v>
      </c>
      <c r="F93" s="612">
        <f>E93-E91</f>
        <v>650</v>
      </c>
      <c r="G93" s="603">
        <v>29791</v>
      </c>
      <c r="H93" s="604">
        <f>G93-G91</f>
        <v>857</v>
      </c>
      <c r="I93" t="s">
        <v>620</v>
      </c>
    </row>
    <row r="94" spans="1:9" ht="18" customHeight="1" thickBot="1" x14ac:dyDescent="0.25">
      <c r="A94" s="698">
        <v>2017</v>
      </c>
      <c r="B94" s="705"/>
      <c r="C94" s="700"/>
      <c r="D94" s="700">
        <f>SUM(D82:D93)</f>
        <v>5320</v>
      </c>
      <c r="E94" s="700"/>
      <c r="F94" s="700"/>
      <c r="G94" s="700"/>
      <c r="H94" s="702">
        <f>SUM(H82:H93)</f>
        <v>2239</v>
      </c>
    </row>
    <row r="95" spans="1:9" ht="18" customHeight="1" x14ac:dyDescent="0.2">
      <c r="A95" s="495"/>
      <c r="B95" s="579" t="s">
        <v>88</v>
      </c>
      <c r="C95" s="501"/>
      <c r="D95" s="485"/>
      <c r="E95" s="474"/>
      <c r="F95" s="474"/>
      <c r="G95" s="487"/>
      <c r="H95" s="490"/>
    </row>
    <row r="96" spans="1:9" ht="18" customHeight="1" x14ac:dyDescent="0.2">
      <c r="A96" s="495">
        <v>43159</v>
      </c>
      <c r="B96" s="579" t="s">
        <v>89</v>
      </c>
      <c r="C96" s="501">
        <v>94780</v>
      </c>
      <c r="D96" s="485">
        <f>C96-C93</f>
        <v>843</v>
      </c>
      <c r="E96" s="474">
        <v>53681</v>
      </c>
      <c r="F96" s="474">
        <f>E96-E93</f>
        <v>333</v>
      </c>
      <c r="G96" s="487">
        <v>30684</v>
      </c>
      <c r="H96" s="490">
        <f>G96-G93</f>
        <v>893</v>
      </c>
    </row>
    <row r="97" spans="1:9" ht="18" customHeight="1" x14ac:dyDescent="0.2">
      <c r="A97" s="495"/>
      <c r="B97" s="579" t="s">
        <v>90</v>
      </c>
      <c r="C97" s="501"/>
      <c r="D97" s="485">
        <f t="shared" ref="D97:D106" si="21">C97-C96</f>
        <v>-94780</v>
      </c>
      <c r="E97" s="474"/>
      <c r="F97" s="474">
        <f t="shared" ref="F97:F106" si="22">E97-E96</f>
        <v>-53681</v>
      </c>
      <c r="G97" s="487"/>
      <c r="H97" s="490">
        <f t="shared" ref="H97:H106" si="23">G97-G96</f>
        <v>-30684</v>
      </c>
    </row>
    <row r="98" spans="1:9" ht="18" customHeight="1" x14ac:dyDescent="0.2">
      <c r="A98" s="495"/>
      <c r="B98" s="579" t="s">
        <v>91</v>
      </c>
      <c r="C98" s="501"/>
      <c r="D98" s="485">
        <f t="shared" si="21"/>
        <v>0</v>
      </c>
      <c r="E98" s="474"/>
      <c r="F98" s="474">
        <f t="shared" si="22"/>
        <v>0</v>
      </c>
      <c r="G98" s="487"/>
      <c r="H98" s="490">
        <f t="shared" si="23"/>
        <v>0</v>
      </c>
    </row>
    <row r="99" spans="1:9" ht="18" customHeight="1" x14ac:dyDescent="0.2">
      <c r="A99" s="495"/>
      <c r="B99" s="579" t="s">
        <v>92</v>
      </c>
      <c r="C99" s="501"/>
      <c r="D99" s="485">
        <f t="shared" si="21"/>
        <v>0</v>
      </c>
      <c r="E99" s="474"/>
      <c r="F99" s="474">
        <f t="shared" si="22"/>
        <v>0</v>
      </c>
      <c r="G99" s="487"/>
      <c r="H99" s="490">
        <f t="shared" si="23"/>
        <v>0</v>
      </c>
    </row>
    <row r="100" spans="1:9" ht="18" customHeight="1" x14ac:dyDescent="0.2">
      <c r="A100" s="495"/>
      <c r="B100" s="579" t="s">
        <v>93</v>
      </c>
      <c r="C100" s="501"/>
      <c r="D100" s="485">
        <f t="shared" si="21"/>
        <v>0</v>
      </c>
      <c r="E100" s="474"/>
      <c r="F100" s="474">
        <f t="shared" si="22"/>
        <v>0</v>
      </c>
      <c r="G100" s="487"/>
      <c r="H100" s="490">
        <f t="shared" si="23"/>
        <v>0</v>
      </c>
    </row>
    <row r="101" spans="1:9" ht="18" customHeight="1" x14ac:dyDescent="0.2">
      <c r="A101" s="495"/>
      <c r="B101" s="579" t="s">
        <v>94</v>
      </c>
      <c r="C101" s="501"/>
      <c r="D101" s="485">
        <f t="shared" si="21"/>
        <v>0</v>
      </c>
      <c r="E101" s="474"/>
      <c r="F101" s="474">
        <f t="shared" si="22"/>
        <v>0</v>
      </c>
      <c r="G101" s="487"/>
      <c r="H101" s="490">
        <f t="shared" si="23"/>
        <v>0</v>
      </c>
    </row>
    <row r="102" spans="1:9" ht="18" customHeight="1" x14ac:dyDescent="0.2">
      <c r="A102" s="495"/>
      <c r="B102" s="579" t="s">
        <v>95</v>
      </c>
      <c r="C102" s="501"/>
      <c r="D102" s="485">
        <f t="shared" si="21"/>
        <v>0</v>
      </c>
      <c r="E102" s="474"/>
      <c r="F102" s="474">
        <f t="shared" si="22"/>
        <v>0</v>
      </c>
      <c r="G102" s="487"/>
      <c r="H102" s="490">
        <f t="shared" si="23"/>
        <v>0</v>
      </c>
    </row>
    <row r="103" spans="1:9" ht="18" customHeight="1" x14ac:dyDescent="0.2">
      <c r="A103" s="496"/>
      <c r="B103" s="581" t="s">
        <v>96</v>
      </c>
      <c r="C103" s="501"/>
      <c r="D103" s="485">
        <f t="shared" si="21"/>
        <v>0</v>
      </c>
      <c r="E103" s="474"/>
      <c r="F103" s="474">
        <f t="shared" si="22"/>
        <v>0</v>
      </c>
      <c r="G103" s="487"/>
      <c r="H103" s="490">
        <f t="shared" si="23"/>
        <v>0</v>
      </c>
    </row>
    <row r="104" spans="1:9" ht="18" customHeight="1" x14ac:dyDescent="0.2">
      <c r="A104" s="496"/>
      <c r="B104" s="581" t="s">
        <v>97</v>
      </c>
      <c r="C104" s="501"/>
      <c r="D104" s="485">
        <f t="shared" si="21"/>
        <v>0</v>
      </c>
      <c r="E104" s="474"/>
      <c r="F104" s="474">
        <f t="shared" si="22"/>
        <v>0</v>
      </c>
      <c r="G104" s="487"/>
      <c r="H104" s="490">
        <f t="shared" si="23"/>
        <v>0</v>
      </c>
    </row>
    <row r="105" spans="1:9" ht="18" customHeight="1" x14ac:dyDescent="0.2">
      <c r="A105" s="496"/>
      <c r="B105" s="581" t="s">
        <v>98</v>
      </c>
      <c r="C105" s="501"/>
      <c r="D105" s="485">
        <f t="shared" si="21"/>
        <v>0</v>
      </c>
      <c r="E105" s="474"/>
      <c r="F105" s="474">
        <f t="shared" si="22"/>
        <v>0</v>
      </c>
      <c r="G105" s="487"/>
      <c r="H105" s="490">
        <f t="shared" si="23"/>
        <v>0</v>
      </c>
    </row>
    <row r="106" spans="1:9" ht="18" customHeight="1" thickBot="1" x14ac:dyDescent="0.25">
      <c r="A106" s="599"/>
      <c r="B106" s="610" t="s">
        <v>99</v>
      </c>
      <c r="C106" s="611"/>
      <c r="D106" s="602">
        <f t="shared" si="21"/>
        <v>0</v>
      </c>
      <c r="E106" s="612"/>
      <c r="F106" s="612">
        <f t="shared" si="22"/>
        <v>0</v>
      </c>
      <c r="G106" s="603"/>
      <c r="H106" s="604">
        <f t="shared" si="23"/>
        <v>0</v>
      </c>
      <c r="I106" t="s">
        <v>589</v>
      </c>
    </row>
    <row r="107" spans="1:9" ht="18" customHeight="1" thickBot="1" x14ac:dyDescent="0.25">
      <c r="A107" s="698">
        <v>2018</v>
      </c>
      <c r="B107" s="705"/>
      <c r="C107" s="700"/>
      <c r="D107" s="700">
        <f>SUM(D95:D106)</f>
        <v>-93937</v>
      </c>
      <c r="E107" s="700"/>
      <c r="F107" s="700"/>
      <c r="G107" s="700"/>
      <c r="H107" s="702">
        <f>SUM(H95:H106)</f>
        <v>-29791</v>
      </c>
    </row>
    <row r="108" spans="1:9" ht="18" customHeight="1" x14ac:dyDescent="0.2">
      <c r="A108" s="495"/>
      <c r="B108" s="579" t="s">
        <v>88</v>
      </c>
      <c r="C108" s="501"/>
      <c r="D108" s="485">
        <f>C108-C106</f>
        <v>0</v>
      </c>
      <c r="E108" s="474"/>
      <c r="F108" s="474">
        <f>E108-E106</f>
        <v>0</v>
      </c>
      <c r="G108" s="487"/>
      <c r="H108" s="490">
        <f>G108-G106</f>
        <v>0</v>
      </c>
    </row>
    <row r="109" spans="1:9" ht="18" customHeight="1" x14ac:dyDescent="0.2">
      <c r="A109" s="495"/>
      <c r="B109" s="579" t="s">
        <v>89</v>
      </c>
      <c r="C109" s="501"/>
      <c r="D109" s="485">
        <f t="shared" ref="D109:D119" si="24">C109-C108</f>
        <v>0</v>
      </c>
      <c r="E109" s="474"/>
      <c r="F109" s="474">
        <f t="shared" ref="F109:F119" si="25">E109-E108</f>
        <v>0</v>
      </c>
      <c r="G109" s="487"/>
      <c r="H109" s="490">
        <f t="shared" ref="H109:H119" si="26">G109-G108</f>
        <v>0</v>
      </c>
    </row>
    <row r="110" spans="1:9" ht="18" customHeight="1" x14ac:dyDescent="0.2">
      <c r="A110" s="495"/>
      <c r="B110" s="579" t="s">
        <v>90</v>
      </c>
      <c r="C110" s="501"/>
      <c r="D110" s="485">
        <f t="shared" si="24"/>
        <v>0</v>
      </c>
      <c r="E110" s="474"/>
      <c r="F110" s="474">
        <f t="shared" si="25"/>
        <v>0</v>
      </c>
      <c r="G110" s="487"/>
      <c r="H110" s="490">
        <f t="shared" si="26"/>
        <v>0</v>
      </c>
    </row>
    <row r="111" spans="1:9" ht="18" customHeight="1" x14ac:dyDescent="0.2">
      <c r="A111" s="495"/>
      <c r="B111" s="579" t="s">
        <v>91</v>
      </c>
      <c r="C111" s="501"/>
      <c r="D111" s="485">
        <f t="shared" si="24"/>
        <v>0</v>
      </c>
      <c r="E111" s="474"/>
      <c r="F111" s="474">
        <f t="shared" si="25"/>
        <v>0</v>
      </c>
      <c r="G111" s="487"/>
      <c r="H111" s="490">
        <f t="shared" si="26"/>
        <v>0</v>
      </c>
    </row>
    <row r="112" spans="1:9" ht="18" customHeight="1" x14ac:dyDescent="0.2">
      <c r="A112" s="495"/>
      <c r="B112" s="579" t="s">
        <v>92</v>
      </c>
      <c r="C112" s="501"/>
      <c r="D112" s="485">
        <f t="shared" si="24"/>
        <v>0</v>
      </c>
      <c r="E112" s="474"/>
      <c r="F112" s="474">
        <f t="shared" si="25"/>
        <v>0</v>
      </c>
      <c r="G112" s="487"/>
      <c r="H112" s="490">
        <f t="shared" si="26"/>
        <v>0</v>
      </c>
    </row>
    <row r="113" spans="1:9" ht="18" customHeight="1" x14ac:dyDescent="0.2">
      <c r="A113" s="495"/>
      <c r="B113" s="579" t="s">
        <v>93</v>
      </c>
      <c r="C113" s="501"/>
      <c r="D113" s="485">
        <f t="shared" si="24"/>
        <v>0</v>
      </c>
      <c r="E113" s="474"/>
      <c r="F113" s="474">
        <f t="shared" si="25"/>
        <v>0</v>
      </c>
      <c r="G113" s="487"/>
      <c r="H113" s="490">
        <f t="shared" si="26"/>
        <v>0</v>
      </c>
    </row>
    <row r="114" spans="1:9" ht="18" customHeight="1" x14ac:dyDescent="0.2">
      <c r="A114" s="495"/>
      <c r="B114" s="579" t="s">
        <v>94</v>
      </c>
      <c r="C114" s="501"/>
      <c r="D114" s="485">
        <f t="shared" si="24"/>
        <v>0</v>
      </c>
      <c r="E114" s="474"/>
      <c r="F114" s="474">
        <f t="shared" si="25"/>
        <v>0</v>
      </c>
      <c r="G114" s="487"/>
      <c r="H114" s="490">
        <f t="shared" si="26"/>
        <v>0</v>
      </c>
    </row>
    <row r="115" spans="1:9" ht="18" customHeight="1" x14ac:dyDescent="0.2">
      <c r="A115" s="495"/>
      <c r="B115" s="579" t="s">
        <v>95</v>
      </c>
      <c r="C115" s="501"/>
      <c r="D115" s="485">
        <f t="shared" si="24"/>
        <v>0</v>
      </c>
      <c r="E115" s="474"/>
      <c r="F115" s="474">
        <f t="shared" si="25"/>
        <v>0</v>
      </c>
      <c r="G115" s="487"/>
      <c r="H115" s="490">
        <f t="shared" si="26"/>
        <v>0</v>
      </c>
    </row>
    <row r="116" spans="1:9" ht="18" customHeight="1" x14ac:dyDescent="0.2">
      <c r="A116" s="496"/>
      <c r="B116" s="581" t="s">
        <v>96</v>
      </c>
      <c r="C116" s="501"/>
      <c r="D116" s="485">
        <f t="shared" si="24"/>
        <v>0</v>
      </c>
      <c r="E116" s="474"/>
      <c r="F116" s="474">
        <f t="shared" si="25"/>
        <v>0</v>
      </c>
      <c r="G116" s="487"/>
      <c r="H116" s="490">
        <f t="shared" si="26"/>
        <v>0</v>
      </c>
    </row>
    <row r="117" spans="1:9" ht="18" customHeight="1" x14ac:dyDescent="0.2">
      <c r="A117" s="496"/>
      <c r="B117" s="581" t="s">
        <v>97</v>
      </c>
      <c r="C117" s="501"/>
      <c r="D117" s="485">
        <f t="shared" si="24"/>
        <v>0</v>
      </c>
      <c r="E117" s="474"/>
      <c r="F117" s="474">
        <f t="shared" si="25"/>
        <v>0</v>
      </c>
      <c r="G117" s="487"/>
      <c r="H117" s="490">
        <f t="shared" si="26"/>
        <v>0</v>
      </c>
    </row>
    <row r="118" spans="1:9" ht="18" customHeight="1" x14ac:dyDescent="0.2">
      <c r="A118" s="496"/>
      <c r="B118" s="581" t="s">
        <v>98</v>
      </c>
      <c r="C118" s="501"/>
      <c r="D118" s="485">
        <f t="shared" si="24"/>
        <v>0</v>
      </c>
      <c r="E118" s="474"/>
      <c r="F118" s="474">
        <f t="shared" si="25"/>
        <v>0</v>
      </c>
      <c r="G118" s="487"/>
      <c r="H118" s="490">
        <f t="shared" si="26"/>
        <v>0</v>
      </c>
    </row>
    <row r="119" spans="1:9" ht="18" customHeight="1" thickBot="1" x14ac:dyDescent="0.25">
      <c r="A119" s="599"/>
      <c r="B119" s="610" t="s">
        <v>99</v>
      </c>
      <c r="C119" s="611"/>
      <c r="D119" s="602">
        <f t="shared" si="24"/>
        <v>0</v>
      </c>
      <c r="E119" s="612"/>
      <c r="F119" s="612">
        <f t="shared" si="25"/>
        <v>0</v>
      </c>
      <c r="G119" s="603"/>
      <c r="H119" s="604">
        <f t="shared" si="26"/>
        <v>0</v>
      </c>
      <c r="I119" t="s">
        <v>589</v>
      </c>
    </row>
    <row r="120" spans="1:9" ht="18" customHeight="1" thickBot="1" x14ac:dyDescent="0.25">
      <c r="A120" s="698">
        <v>2019</v>
      </c>
      <c r="B120" s="705"/>
      <c r="C120" s="700"/>
      <c r="D120" s="700">
        <f>SUM(D108:D119)</f>
        <v>0</v>
      </c>
      <c r="E120" s="700"/>
      <c r="F120" s="700"/>
      <c r="G120" s="700"/>
      <c r="H120" s="702">
        <f>SUM(H108:H119)</f>
        <v>0</v>
      </c>
    </row>
    <row r="121" spans="1:9" ht="18" customHeight="1" x14ac:dyDescent="0.2"/>
    <row r="122" spans="1:9" ht="18" customHeight="1" x14ac:dyDescent="0.2"/>
    <row r="123" spans="1:9" ht="18" customHeight="1" x14ac:dyDescent="0.2"/>
    <row r="124" spans="1:9" ht="18" customHeight="1" x14ac:dyDescent="0.2"/>
    <row r="125" spans="1:9" ht="18" customHeight="1" x14ac:dyDescent="0.2"/>
    <row r="126" spans="1:9" ht="18" customHeight="1" x14ac:dyDescent="0.2"/>
    <row r="127" spans="1:9" ht="18" customHeight="1" x14ac:dyDescent="0.2"/>
    <row r="128" spans="1:9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</sheetData>
  <pageMargins left="0.70866141732283472" right="0.70866141732283472" top="0.74803149606299213" bottom="0.74803149606299213" header="0.31496062992125984" footer="0.31496062992125984"/>
  <pageSetup paperSize="9" scale="32" fitToWidth="0" orientation="portrait" r:id="rId1"/>
  <rowBreaks count="2" manualBreakCount="2">
    <brk id="42" max="16383" man="1"/>
    <brk id="80" max="16383" man="1"/>
  </rowBreaks>
  <colBreaks count="1" manualBreakCount="1">
    <brk id="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19"/>
  <sheetViews>
    <sheetView tabSelected="1" zoomScale="120" zoomScaleNormal="120" workbookViewId="0">
      <pane ySplit="4" topLeftCell="A79" activePane="bottomLeft" state="frozen"/>
      <selection pane="bottomLeft" activeCell="A96" sqref="A96"/>
    </sheetView>
  </sheetViews>
  <sheetFormatPr baseColWidth="10" defaultRowHeight="18" customHeight="1" x14ac:dyDescent="0.2"/>
  <cols>
    <col min="1" max="1" width="11.5703125" style="473" customWidth="1"/>
    <col min="2" max="2" width="12.140625" style="473" customWidth="1"/>
    <col min="3" max="3" width="12.7109375" style="473" customWidth="1"/>
    <col min="4" max="4" width="14.5703125" style="473" customWidth="1"/>
    <col min="5" max="5" width="12.140625" style="473" customWidth="1"/>
    <col min="6" max="6" width="14.5703125" style="473" customWidth="1"/>
    <col min="7" max="7" width="11.42578125" style="473"/>
    <col min="8" max="8" width="12.5703125" style="473" customWidth="1"/>
    <col min="9" max="9" width="14.7109375" style="473" customWidth="1"/>
    <col min="10" max="10" width="18.140625" style="473" customWidth="1"/>
    <col min="11" max="11" width="13" style="473" customWidth="1"/>
    <col min="12" max="12" width="13.42578125" style="473" customWidth="1"/>
    <col min="13" max="13" width="13" style="473" customWidth="1"/>
    <col min="14" max="14" width="15.5703125" style="473" customWidth="1"/>
    <col min="15" max="16384" width="11.42578125" style="473"/>
  </cols>
  <sheetData>
    <row r="1" spans="1:29" ht="18" customHeight="1" x14ac:dyDescent="0.25">
      <c r="A1" s="236" t="s">
        <v>288</v>
      </c>
    </row>
    <row r="2" spans="1:29" ht="18" customHeight="1" x14ac:dyDescent="0.25">
      <c r="B2" s="236"/>
      <c r="E2" s="281" t="s">
        <v>649</v>
      </c>
    </row>
    <row r="3" spans="1:29" ht="18" customHeight="1" thickBot="1" x14ac:dyDescent="0.25">
      <c r="C3" s="281" t="s">
        <v>296</v>
      </c>
      <c r="E3" s="281" t="s">
        <v>648</v>
      </c>
    </row>
    <row r="4" spans="1:29" s="481" customFormat="1" ht="18" customHeight="1" thickBot="1" x14ac:dyDescent="0.25">
      <c r="A4" s="480" t="s">
        <v>162</v>
      </c>
      <c r="B4" s="614"/>
      <c r="C4" s="491" t="s">
        <v>107</v>
      </c>
      <c r="D4" s="492" t="s">
        <v>301</v>
      </c>
      <c r="E4" s="493" t="s">
        <v>286</v>
      </c>
      <c r="F4" s="494" t="s">
        <v>205</v>
      </c>
      <c r="G4" s="535"/>
      <c r="H4" s="535"/>
    </row>
    <row r="5" spans="1:29" ht="18" customHeight="1" x14ac:dyDescent="0.2">
      <c r="A5" s="495">
        <v>40576</v>
      </c>
      <c r="B5" s="582" t="s">
        <v>88</v>
      </c>
      <c r="C5" s="483">
        <v>20957</v>
      </c>
      <c r="D5" s="485">
        <v>270</v>
      </c>
      <c r="E5" s="487">
        <v>13541</v>
      </c>
      <c r="F5" s="490">
        <v>269</v>
      </c>
      <c r="G5" s="533"/>
      <c r="H5" s="533"/>
    </row>
    <row r="6" spans="1:29" ht="18" customHeight="1" x14ac:dyDescent="0.2">
      <c r="A6" s="495">
        <v>40603</v>
      </c>
      <c r="B6" s="583" t="s">
        <v>89</v>
      </c>
      <c r="C6" s="483">
        <v>21196</v>
      </c>
      <c r="D6" s="485">
        <f>C6-C5</f>
        <v>239</v>
      </c>
      <c r="E6" s="487">
        <v>13803</v>
      </c>
      <c r="F6" s="490">
        <f>E6-E5</f>
        <v>262</v>
      </c>
      <c r="G6" s="533"/>
      <c r="H6" s="533"/>
    </row>
    <row r="7" spans="1:29" ht="18" customHeight="1" x14ac:dyDescent="0.2">
      <c r="A7" s="495">
        <v>40637</v>
      </c>
      <c r="B7" s="583" t="s">
        <v>90</v>
      </c>
      <c r="C7" s="483">
        <v>21493</v>
      </c>
      <c r="D7" s="485">
        <f t="shared" ref="D7:D14" si="0">C7-C6</f>
        <v>297</v>
      </c>
      <c r="E7" s="487">
        <v>70.981999999999999</v>
      </c>
      <c r="F7" s="490">
        <v>136</v>
      </c>
      <c r="G7" s="533"/>
      <c r="H7" s="533"/>
    </row>
    <row r="8" spans="1:29" ht="18" customHeight="1" x14ac:dyDescent="0.2">
      <c r="A8" s="495">
        <v>40665</v>
      </c>
      <c r="B8" s="583" t="s">
        <v>91</v>
      </c>
      <c r="C8" s="483">
        <v>21705</v>
      </c>
      <c r="D8" s="485">
        <f t="shared" si="0"/>
        <v>212</v>
      </c>
      <c r="E8" s="487">
        <v>88.537999999999997</v>
      </c>
      <c r="F8" s="490">
        <f t="shared" ref="F8:F14" si="1">E8-E7</f>
        <v>17.555999999999997</v>
      </c>
      <c r="G8" s="533"/>
      <c r="H8" s="533"/>
    </row>
    <row r="9" spans="1:29" s="594" customFormat="1" ht="18" customHeight="1" x14ac:dyDescent="0.2">
      <c r="A9" s="576">
        <v>40753</v>
      </c>
      <c r="B9" s="584" t="s">
        <v>339</v>
      </c>
      <c r="C9" s="586">
        <v>22538</v>
      </c>
      <c r="D9" s="587">
        <f t="shared" si="0"/>
        <v>833</v>
      </c>
      <c r="E9" s="588">
        <v>91.298000000000002</v>
      </c>
      <c r="F9" s="595">
        <f t="shared" si="1"/>
        <v>2.7600000000000051</v>
      </c>
      <c r="G9" s="596"/>
      <c r="H9" s="596"/>
    </row>
    <row r="10" spans="1:29" ht="18" customHeight="1" x14ac:dyDescent="0.2">
      <c r="A10" s="495">
        <v>40787</v>
      </c>
      <c r="B10" s="583" t="s">
        <v>95</v>
      </c>
      <c r="C10" s="483">
        <v>22950</v>
      </c>
      <c r="D10" s="485">
        <f t="shared" si="0"/>
        <v>412</v>
      </c>
      <c r="E10" s="487">
        <v>91.298000000000002</v>
      </c>
      <c r="F10" s="490">
        <f t="shared" si="1"/>
        <v>0</v>
      </c>
      <c r="G10" s="533"/>
      <c r="H10" s="533"/>
    </row>
    <row r="11" spans="1:29" ht="18" customHeight="1" x14ac:dyDescent="0.2">
      <c r="A11" s="495">
        <v>40816</v>
      </c>
      <c r="B11" s="585" t="s">
        <v>96</v>
      </c>
      <c r="C11" s="483">
        <v>23351</v>
      </c>
      <c r="D11" s="485">
        <f t="shared" si="0"/>
        <v>401</v>
      </c>
      <c r="E11" s="487">
        <v>91.765000000000001</v>
      </c>
      <c r="F11" s="490">
        <v>1</v>
      </c>
      <c r="G11" s="533"/>
      <c r="H11" s="533"/>
    </row>
    <row r="12" spans="1:29" ht="18" customHeight="1" x14ac:dyDescent="0.2">
      <c r="A12" s="495">
        <v>40849</v>
      </c>
      <c r="B12" s="585" t="s">
        <v>97</v>
      </c>
      <c r="C12" s="483">
        <v>23650</v>
      </c>
      <c r="D12" s="485">
        <f t="shared" si="0"/>
        <v>299</v>
      </c>
      <c r="E12" s="487">
        <v>110.34399999999999</v>
      </c>
      <c r="F12" s="490">
        <f t="shared" si="1"/>
        <v>18.578999999999994</v>
      </c>
      <c r="G12" s="533"/>
      <c r="H12" s="533"/>
    </row>
    <row r="13" spans="1:29" ht="18" customHeight="1" x14ac:dyDescent="0.2">
      <c r="A13" s="495">
        <v>40878</v>
      </c>
      <c r="B13" s="585" t="s">
        <v>98</v>
      </c>
      <c r="C13" s="483">
        <v>23911</v>
      </c>
      <c r="D13" s="485">
        <f t="shared" si="0"/>
        <v>261</v>
      </c>
      <c r="E13" s="487">
        <v>356.98500000000001</v>
      </c>
      <c r="F13" s="490">
        <f t="shared" si="1"/>
        <v>246.64100000000002</v>
      </c>
      <c r="G13" s="533"/>
      <c r="H13" s="533"/>
    </row>
    <row r="14" spans="1:29" ht="18" customHeight="1" thickBot="1" x14ac:dyDescent="0.25">
      <c r="A14" s="656">
        <v>40911</v>
      </c>
      <c r="B14" s="613" t="s">
        <v>99</v>
      </c>
      <c r="C14" s="601">
        <v>24212</v>
      </c>
      <c r="D14" s="602">
        <f t="shared" si="0"/>
        <v>301</v>
      </c>
      <c r="E14" s="603">
        <v>632.12099999999998</v>
      </c>
      <c r="F14" s="604">
        <f t="shared" si="1"/>
        <v>275.13599999999997</v>
      </c>
      <c r="G14" s="533" t="s">
        <v>356</v>
      </c>
      <c r="H14" s="533"/>
    </row>
    <row r="15" spans="1:29" s="703" customFormat="1" ht="18" customHeight="1" thickBot="1" x14ac:dyDescent="0.25">
      <c r="A15" s="709">
        <v>2011</v>
      </c>
      <c r="B15" s="698"/>
      <c r="C15" s="700"/>
      <c r="D15" s="700">
        <f>SUM(D5:D14)</f>
        <v>3525</v>
      </c>
      <c r="E15" s="700"/>
      <c r="F15" s="702">
        <f>SUM(F5:F14)</f>
        <v>1228.672</v>
      </c>
      <c r="G15" s="710"/>
      <c r="H15" s="710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7"/>
      <c r="AA15" s="707"/>
      <c r="AB15" s="707"/>
      <c r="AC15" s="707"/>
    </row>
    <row r="16" spans="1:29" ht="18" customHeight="1" x14ac:dyDescent="0.2">
      <c r="A16" s="714">
        <v>40945</v>
      </c>
      <c r="B16" s="582" t="s">
        <v>88</v>
      </c>
      <c r="C16" s="483">
        <v>24483</v>
      </c>
      <c r="D16" s="485">
        <f>C16-C14</f>
        <v>271</v>
      </c>
      <c r="E16" s="487">
        <v>1005</v>
      </c>
      <c r="F16" s="490">
        <f>E16-E14</f>
        <v>372.87900000000002</v>
      </c>
      <c r="G16" s="533"/>
      <c r="H16" s="533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</row>
    <row r="17" spans="1:29" ht="18" customHeight="1" x14ac:dyDescent="0.2">
      <c r="A17" s="495">
        <v>40973</v>
      </c>
      <c r="B17" s="583" t="s">
        <v>89</v>
      </c>
      <c r="C17" s="483">
        <v>24833</v>
      </c>
      <c r="D17" s="485">
        <f>C17-C16</f>
        <v>350</v>
      </c>
      <c r="E17" s="487">
        <v>1346</v>
      </c>
      <c r="F17" s="490">
        <f>E17-E16</f>
        <v>341</v>
      </c>
      <c r="G17" s="533"/>
      <c r="H17" s="533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</row>
    <row r="18" spans="1:29" ht="18" customHeight="1" x14ac:dyDescent="0.2">
      <c r="A18" s="495">
        <v>41001</v>
      </c>
      <c r="B18" s="583" t="s">
        <v>90</v>
      </c>
      <c r="C18" s="483">
        <v>25071</v>
      </c>
      <c r="D18" s="485">
        <f t="shared" ref="D18:D27" si="2">C18-C17</f>
        <v>238</v>
      </c>
      <c r="E18" s="487">
        <v>1451</v>
      </c>
      <c r="F18" s="490">
        <f t="shared" ref="F18:F27" si="3">E18-E17</f>
        <v>105</v>
      </c>
      <c r="G18" s="533"/>
      <c r="H18" s="533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</row>
    <row r="19" spans="1:29" ht="18" customHeight="1" x14ac:dyDescent="0.2">
      <c r="A19" s="495">
        <v>41032</v>
      </c>
      <c r="B19" s="583" t="s">
        <v>91</v>
      </c>
      <c r="C19" s="483">
        <v>25327</v>
      </c>
      <c r="D19" s="485">
        <f t="shared" si="2"/>
        <v>256</v>
      </c>
      <c r="E19" s="487">
        <v>1536</v>
      </c>
      <c r="F19" s="490">
        <f t="shared" si="3"/>
        <v>85</v>
      </c>
      <c r="G19" s="533"/>
      <c r="H19" s="533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</row>
    <row r="20" spans="1:29" s="594" customFormat="1" ht="18" customHeight="1" x14ac:dyDescent="0.2">
      <c r="A20" s="495">
        <v>41059</v>
      </c>
      <c r="B20" s="583" t="s">
        <v>92</v>
      </c>
      <c r="C20" s="483">
        <v>25509</v>
      </c>
      <c r="D20" s="485">
        <f t="shared" si="2"/>
        <v>182</v>
      </c>
      <c r="E20" s="487">
        <v>1540</v>
      </c>
      <c r="F20" s="490">
        <f t="shared" si="3"/>
        <v>4</v>
      </c>
      <c r="G20" s="596"/>
      <c r="H20" s="596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</row>
    <row r="21" spans="1:29" s="594" customFormat="1" ht="18" customHeight="1" x14ac:dyDescent="0.2">
      <c r="A21" s="495">
        <v>41092</v>
      </c>
      <c r="B21" s="583" t="s">
        <v>93</v>
      </c>
      <c r="C21" s="483">
        <v>25716</v>
      </c>
      <c r="D21" s="485">
        <f>C21-C20</f>
        <v>207</v>
      </c>
      <c r="E21" s="487">
        <v>1540</v>
      </c>
      <c r="F21" s="490">
        <f t="shared" si="3"/>
        <v>0</v>
      </c>
      <c r="G21" s="596"/>
      <c r="H21" s="596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</row>
    <row r="22" spans="1:29" s="594" customFormat="1" ht="18" customHeight="1" x14ac:dyDescent="0.2">
      <c r="A22" s="495">
        <v>41121</v>
      </c>
      <c r="B22" s="583" t="s">
        <v>94</v>
      </c>
      <c r="C22" s="483">
        <v>25917</v>
      </c>
      <c r="D22" s="485">
        <f>C22-C21</f>
        <v>201</v>
      </c>
      <c r="E22" s="487">
        <v>1540</v>
      </c>
      <c r="F22" s="490">
        <f t="shared" si="3"/>
        <v>0</v>
      </c>
      <c r="G22" s="596"/>
      <c r="H22" s="596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</row>
    <row r="23" spans="1:29" ht="18" customHeight="1" x14ac:dyDescent="0.2">
      <c r="A23" s="495">
        <v>41155</v>
      </c>
      <c r="B23" s="583" t="s">
        <v>95</v>
      </c>
      <c r="C23" s="483">
        <v>26294</v>
      </c>
      <c r="D23" s="485">
        <f>C23-C22</f>
        <v>377</v>
      </c>
      <c r="E23" s="487">
        <v>1540</v>
      </c>
      <c r="F23" s="490">
        <f>E23-E22</f>
        <v>0</v>
      </c>
      <c r="G23" s="533"/>
      <c r="H23" s="533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</row>
    <row r="24" spans="1:29" ht="18" customHeight="1" x14ac:dyDescent="0.2">
      <c r="A24" s="495">
        <v>41186</v>
      </c>
      <c r="B24" s="585" t="s">
        <v>96</v>
      </c>
      <c r="C24" s="483">
        <v>26611</v>
      </c>
      <c r="D24" s="485">
        <f t="shared" si="2"/>
        <v>317</v>
      </c>
      <c r="E24" s="487">
        <v>1540</v>
      </c>
      <c r="F24" s="490">
        <f t="shared" si="3"/>
        <v>0</v>
      </c>
      <c r="G24" s="533"/>
      <c r="H24" s="533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</row>
    <row r="25" spans="1:29" ht="18" customHeight="1" x14ac:dyDescent="0.2">
      <c r="A25" s="495">
        <v>41218</v>
      </c>
      <c r="B25" s="585" t="s">
        <v>97</v>
      </c>
      <c r="C25" s="483">
        <v>26835</v>
      </c>
      <c r="D25" s="485">
        <f t="shared" si="2"/>
        <v>224</v>
      </c>
      <c r="E25" s="487">
        <v>1639</v>
      </c>
      <c r="F25" s="490">
        <f t="shared" si="3"/>
        <v>99</v>
      </c>
      <c r="G25" s="533"/>
      <c r="H25" s="533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</row>
    <row r="26" spans="1:29" ht="18" customHeight="1" x14ac:dyDescent="0.2">
      <c r="A26" s="495">
        <v>41247</v>
      </c>
      <c r="B26" s="585" t="s">
        <v>98</v>
      </c>
      <c r="C26" s="483">
        <v>27012</v>
      </c>
      <c r="D26" s="485">
        <f t="shared" si="2"/>
        <v>177</v>
      </c>
      <c r="E26" s="487">
        <v>1867</v>
      </c>
      <c r="F26" s="490">
        <f t="shared" si="3"/>
        <v>228</v>
      </c>
      <c r="G26" s="533"/>
      <c r="H26" s="533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</row>
    <row r="27" spans="1:29" ht="18" customHeight="1" thickBot="1" x14ac:dyDescent="0.25">
      <c r="A27" s="656">
        <v>41276</v>
      </c>
      <c r="B27" s="613" t="s">
        <v>99</v>
      </c>
      <c r="C27" s="601">
        <v>27206</v>
      </c>
      <c r="D27" s="602">
        <f t="shared" si="2"/>
        <v>194</v>
      </c>
      <c r="E27" s="603">
        <v>2181</v>
      </c>
      <c r="F27" s="604">
        <f t="shared" si="3"/>
        <v>314</v>
      </c>
      <c r="G27" s="533" t="s">
        <v>402</v>
      </c>
      <c r="H27" s="533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</row>
    <row r="28" spans="1:29" s="703" customFormat="1" ht="18" customHeight="1" thickBot="1" x14ac:dyDescent="0.25">
      <c r="A28" s="709">
        <v>2012</v>
      </c>
      <c r="B28" s="698"/>
      <c r="C28" s="700"/>
      <c r="D28" s="700">
        <f>SUM(D16:D27)</f>
        <v>2994</v>
      </c>
      <c r="E28" s="700"/>
      <c r="F28" s="702">
        <f>SUM(F16:F27)</f>
        <v>1548.8789999999999</v>
      </c>
      <c r="G28" s="710"/>
      <c r="H28" s="710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</row>
    <row r="29" spans="1:29" ht="18" customHeight="1" x14ac:dyDescent="0.2">
      <c r="A29" s="495">
        <v>41309</v>
      </c>
      <c r="B29" s="582" t="s">
        <v>88</v>
      </c>
      <c r="C29" s="483">
        <v>27530</v>
      </c>
      <c r="D29" s="485">
        <f>C29-C27</f>
        <v>324</v>
      </c>
      <c r="E29" s="487">
        <v>2530</v>
      </c>
      <c r="F29" s="490">
        <f>E29-E27</f>
        <v>349</v>
      </c>
      <c r="G29" s="533"/>
      <c r="H29" s="533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</row>
    <row r="30" spans="1:29" ht="18" customHeight="1" x14ac:dyDescent="0.2">
      <c r="A30" s="495">
        <v>41337</v>
      </c>
      <c r="B30" s="583" t="s">
        <v>89</v>
      </c>
      <c r="C30" s="483">
        <v>27712</v>
      </c>
      <c r="D30" s="485">
        <f>C30-C29</f>
        <v>182</v>
      </c>
      <c r="E30" s="487">
        <v>2830</v>
      </c>
      <c r="F30" s="490">
        <f>E30-E29</f>
        <v>300</v>
      </c>
      <c r="G30" s="533"/>
      <c r="H30" s="533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</row>
    <row r="31" spans="1:29" ht="18" customHeight="1" x14ac:dyDescent="0.2">
      <c r="A31" s="495">
        <v>41368</v>
      </c>
      <c r="B31" s="583" t="s">
        <v>90</v>
      </c>
      <c r="C31" s="483">
        <v>27936</v>
      </c>
      <c r="D31" s="485">
        <f t="shared" ref="D31:D33" si="4">C31-C30</f>
        <v>224</v>
      </c>
      <c r="E31" s="487">
        <v>3094</v>
      </c>
      <c r="F31" s="490">
        <f t="shared" ref="F31:F35" si="5">E31-E30</f>
        <v>264</v>
      </c>
      <c r="G31" s="533"/>
      <c r="H31" s="533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</row>
    <row r="32" spans="1:29" ht="18" customHeight="1" x14ac:dyDescent="0.2">
      <c r="A32" s="495">
        <v>41393</v>
      </c>
      <c r="B32" s="583" t="s">
        <v>91</v>
      </c>
      <c r="C32" s="483">
        <v>28094</v>
      </c>
      <c r="D32" s="485">
        <f t="shared" si="4"/>
        <v>158</v>
      </c>
      <c r="E32" s="487">
        <v>3160</v>
      </c>
      <c r="F32" s="490">
        <f t="shared" si="5"/>
        <v>66</v>
      </c>
      <c r="G32" s="533"/>
      <c r="H32" s="533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</row>
    <row r="33" spans="1:29" s="594" customFormat="1" ht="18" customHeight="1" x14ac:dyDescent="0.2">
      <c r="A33" s="495">
        <v>41429</v>
      </c>
      <c r="B33" s="583" t="s">
        <v>92</v>
      </c>
      <c r="C33" s="483">
        <v>28353</v>
      </c>
      <c r="D33" s="485">
        <f t="shared" si="4"/>
        <v>259</v>
      </c>
      <c r="E33" s="487">
        <v>3211</v>
      </c>
      <c r="F33" s="490">
        <f t="shared" si="5"/>
        <v>51</v>
      </c>
      <c r="G33" s="596"/>
      <c r="H33" s="596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</row>
    <row r="34" spans="1:29" s="594" customFormat="1" ht="18" customHeight="1" x14ac:dyDescent="0.2">
      <c r="A34" s="495">
        <v>41456</v>
      </c>
      <c r="B34" s="583" t="s">
        <v>93</v>
      </c>
      <c r="C34" s="483">
        <v>28588</v>
      </c>
      <c r="D34" s="485">
        <f>C34-C33</f>
        <v>235</v>
      </c>
      <c r="E34" s="487">
        <v>3212</v>
      </c>
      <c r="F34" s="490">
        <f t="shared" si="5"/>
        <v>1</v>
      </c>
      <c r="G34" s="596"/>
      <c r="H34" s="596"/>
      <c r="I34" s="708"/>
      <c r="J34" s="708"/>
      <c r="K34" s="708"/>
      <c r="L34" s="708"/>
      <c r="M34" s="708"/>
      <c r="N34" s="708"/>
      <c r="O34" s="708"/>
      <c r="P34" s="708"/>
      <c r="Q34" s="708"/>
      <c r="R34" s="708"/>
      <c r="S34" s="708"/>
      <c r="T34" s="708"/>
      <c r="U34" s="708"/>
      <c r="V34" s="708"/>
      <c r="W34" s="708"/>
      <c r="X34" s="708"/>
      <c r="Y34" s="708"/>
      <c r="Z34" s="708"/>
      <c r="AA34" s="708"/>
      <c r="AB34" s="708"/>
      <c r="AC34" s="708"/>
    </row>
    <row r="35" spans="1:29" s="594" customFormat="1" ht="18" customHeight="1" x14ac:dyDescent="0.2">
      <c r="A35" s="495">
        <v>41487</v>
      </c>
      <c r="B35" s="583" t="s">
        <v>94</v>
      </c>
      <c r="C35" s="483">
        <v>28901</v>
      </c>
      <c r="D35" s="485">
        <f>C35-C34</f>
        <v>313</v>
      </c>
      <c r="E35" s="487">
        <v>3212</v>
      </c>
      <c r="F35" s="490">
        <f t="shared" si="5"/>
        <v>0</v>
      </c>
      <c r="G35" s="596"/>
      <c r="H35" s="596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708"/>
      <c r="Z35" s="708"/>
      <c r="AA35" s="708"/>
      <c r="AB35" s="708"/>
      <c r="AC35" s="708"/>
    </row>
    <row r="36" spans="1:29" ht="18" customHeight="1" x14ac:dyDescent="0.2">
      <c r="A36" s="714">
        <v>41508</v>
      </c>
      <c r="B36" s="975" t="s">
        <v>95</v>
      </c>
      <c r="C36" s="483">
        <v>29118</v>
      </c>
      <c r="D36" s="485">
        <f>C36-C35</f>
        <v>217</v>
      </c>
      <c r="E36" s="487">
        <v>3212</v>
      </c>
      <c r="F36" s="490">
        <f>E36-E35</f>
        <v>0</v>
      </c>
      <c r="G36" s="533"/>
      <c r="H36" s="533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</row>
    <row r="37" spans="1:29" ht="18" customHeight="1" x14ac:dyDescent="0.2">
      <c r="A37" s="714">
        <v>41547</v>
      </c>
      <c r="B37" s="976" t="s">
        <v>96</v>
      </c>
      <c r="C37" s="483">
        <v>29465</v>
      </c>
      <c r="D37" s="485">
        <f t="shared" ref="D37:D40" si="6">C37-C36</f>
        <v>347</v>
      </c>
      <c r="E37" s="487">
        <v>3239</v>
      </c>
      <c r="F37" s="490">
        <f t="shared" ref="F37:F40" si="7">E37-E36</f>
        <v>27</v>
      </c>
      <c r="G37" s="533" t="s">
        <v>454</v>
      </c>
      <c r="H37" s="533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</row>
    <row r="38" spans="1:29" ht="18" customHeight="1" x14ac:dyDescent="0.2">
      <c r="A38" s="495">
        <v>41575</v>
      </c>
      <c r="B38" s="585" t="s">
        <v>97</v>
      </c>
      <c r="C38" s="483">
        <v>29646</v>
      </c>
      <c r="D38" s="485">
        <f t="shared" si="6"/>
        <v>181</v>
      </c>
      <c r="E38" s="487">
        <v>3290</v>
      </c>
      <c r="F38" s="490">
        <f t="shared" si="7"/>
        <v>51</v>
      </c>
      <c r="G38" s="533"/>
      <c r="H38" s="533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</row>
    <row r="39" spans="1:29" ht="18" customHeight="1" x14ac:dyDescent="0.2">
      <c r="A39" s="495">
        <v>41606</v>
      </c>
      <c r="B39" s="585" t="s">
        <v>98</v>
      </c>
      <c r="C39" s="483">
        <v>29835</v>
      </c>
      <c r="D39" s="485">
        <f t="shared" si="6"/>
        <v>189</v>
      </c>
      <c r="E39" s="487">
        <v>3435</v>
      </c>
      <c r="F39" s="490">
        <f t="shared" si="7"/>
        <v>145</v>
      </c>
      <c r="G39" s="533"/>
      <c r="H39" s="533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</row>
    <row r="40" spans="1:29" ht="18" customHeight="1" thickBot="1" x14ac:dyDescent="0.25">
      <c r="A40" s="656">
        <v>41638</v>
      </c>
      <c r="B40" s="613" t="s">
        <v>99</v>
      </c>
      <c r="C40" s="601">
        <v>30068</v>
      </c>
      <c r="D40" s="602">
        <f t="shared" si="6"/>
        <v>233</v>
      </c>
      <c r="E40" s="603">
        <v>3724</v>
      </c>
      <c r="F40" s="604">
        <f t="shared" si="7"/>
        <v>289</v>
      </c>
      <c r="G40" s="533" t="s">
        <v>467</v>
      </c>
      <c r="H40" s="533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</row>
    <row r="41" spans="1:29" s="703" customFormat="1" ht="18" customHeight="1" thickBot="1" x14ac:dyDescent="0.25">
      <c r="A41" s="709">
        <v>2013</v>
      </c>
      <c r="B41" s="698"/>
      <c r="C41" s="700"/>
      <c r="D41" s="700">
        <f>SUM(D29:D40)</f>
        <v>2862</v>
      </c>
      <c r="E41" s="700"/>
      <c r="F41" s="702">
        <f>SUM(F29:F40)</f>
        <v>1543</v>
      </c>
      <c r="G41" s="710"/>
      <c r="H41" s="710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</row>
    <row r="42" spans="1:29" ht="18" customHeight="1" x14ac:dyDescent="0.2">
      <c r="A42" s="495">
        <v>41673</v>
      </c>
      <c r="B42" s="582" t="s">
        <v>88</v>
      </c>
      <c r="C42" s="483">
        <v>30434</v>
      </c>
      <c r="D42" s="485">
        <f>C42-C40</f>
        <v>366</v>
      </c>
      <c r="E42" s="487">
        <v>4061</v>
      </c>
      <c r="F42" s="490">
        <f>E42-E40</f>
        <v>337</v>
      </c>
    </row>
    <row r="43" spans="1:29" ht="18" customHeight="1" x14ac:dyDescent="0.2">
      <c r="A43" s="495">
        <v>41701</v>
      </c>
      <c r="B43" s="583" t="s">
        <v>89</v>
      </c>
      <c r="C43" s="483">
        <v>30704</v>
      </c>
      <c r="D43" s="485">
        <f>C43-C42</f>
        <v>270</v>
      </c>
      <c r="E43" s="487">
        <v>4269</v>
      </c>
      <c r="F43" s="490">
        <f>E43-E42</f>
        <v>208</v>
      </c>
    </row>
    <row r="44" spans="1:29" ht="18" customHeight="1" x14ac:dyDescent="0.2">
      <c r="A44" s="495">
        <v>41730</v>
      </c>
      <c r="B44" s="583" t="s">
        <v>90</v>
      </c>
      <c r="C44" s="483">
        <v>31011</v>
      </c>
      <c r="D44" s="485">
        <f t="shared" ref="D44:D46" si="8">C44-C43</f>
        <v>307</v>
      </c>
      <c r="E44" s="487">
        <v>4403</v>
      </c>
      <c r="F44" s="490">
        <f t="shared" ref="F44:F48" si="9">E44-E43</f>
        <v>134</v>
      </c>
    </row>
    <row r="45" spans="1:29" ht="18" customHeight="1" x14ac:dyDescent="0.2">
      <c r="A45" s="495">
        <v>41758</v>
      </c>
      <c r="B45" s="583" t="s">
        <v>91</v>
      </c>
      <c r="C45" s="483">
        <v>31256</v>
      </c>
      <c r="D45" s="485">
        <f t="shared" si="8"/>
        <v>245</v>
      </c>
      <c r="E45" s="487">
        <v>4443</v>
      </c>
      <c r="F45" s="490">
        <f t="shared" si="9"/>
        <v>40</v>
      </c>
    </row>
    <row r="46" spans="1:29" ht="18" customHeight="1" x14ac:dyDescent="0.2">
      <c r="A46" s="495">
        <v>41793</v>
      </c>
      <c r="B46" s="583" t="s">
        <v>92</v>
      </c>
      <c r="C46" s="483">
        <v>31482</v>
      </c>
      <c r="D46" s="485">
        <f t="shared" si="8"/>
        <v>226</v>
      </c>
      <c r="E46" s="487">
        <v>4463</v>
      </c>
      <c r="F46" s="490">
        <f t="shared" si="9"/>
        <v>20</v>
      </c>
    </row>
    <row r="47" spans="1:29" ht="18" customHeight="1" x14ac:dyDescent="0.2">
      <c r="A47" s="495">
        <v>41820</v>
      </c>
      <c r="B47" s="583" t="s">
        <v>93</v>
      </c>
      <c r="C47" s="483">
        <v>31712</v>
      </c>
      <c r="D47" s="485">
        <f>C47-C46</f>
        <v>230</v>
      </c>
      <c r="E47" s="487">
        <v>4463</v>
      </c>
      <c r="F47" s="490">
        <f t="shared" si="9"/>
        <v>0</v>
      </c>
    </row>
    <row r="48" spans="1:29" ht="18" customHeight="1" x14ac:dyDescent="0.2">
      <c r="A48" s="495">
        <v>41851</v>
      </c>
      <c r="B48" s="583" t="s">
        <v>94</v>
      </c>
      <c r="C48" s="483">
        <v>31971</v>
      </c>
      <c r="D48" s="485">
        <f>C48-C47</f>
        <v>259</v>
      </c>
      <c r="E48" s="487">
        <v>4463</v>
      </c>
      <c r="F48" s="490">
        <f t="shared" si="9"/>
        <v>0</v>
      </c>
    </row>
    <row r="49" spans="1:7" ht="18" customHeight="1" x14ac:dyDescent="0.2">
      <c r="A49" s="495">
        <v>41872</v>
      </c>
      <c r="B49" s="583" t="s">
        <v>95</v>
      </c>
      <c r="C49" s="483">
        <v>32169</v>
      </c>
      <c r="D49" s="485">
        <f>C49-C48</f>
        <v>198</v>
      </c>
      <c r="E49" s="487">
        <v>4463</v>
      </c>
      <c r="F49" s="490">
        <f>E49-E48</f>
        <v>0</v>
      </c>
    </row>
    <row r="50" spans="1:7" ht="18" customHeight="1" x14ac:dyDescent="0.2">
      <c r="A50" s="495">
        <v>41912</v>
      </c>
      <c r="B50" s="585" t="s">
        <v>96</v>
      </c>
      <c r="C50" s="483">
        <v>32493</v>
      </c>
      <c r="D50" s="485">
        <f t="shared" ref="D50:D53" si="10">C50-C49</f>
        <v>324</v>
      </c>
      <c r="E50" s="487">
        <v>4463</v>
      </c>
      <c r="F50" s="490">
        <f t="shared" ref="F50:F53" si="11">E50-E49</f>
        <v>0</v>
      </c>
    </row>
    <row r="51" spans="1:7" ht="18" customHeight="1" x14ac:dyDescent="0.2">
      <c r="A51" s="495">
        <v>41942</v>
      </c>
      <c r="B51" s="585" t="s">
        <v>97</v>
      </c>
      <c r="C51" s="483">
        <v>32907</v>
      </c>
      <c r="D51" s="485">
        <f t="shared" si="10"/>
        <v>414</v>
      </c>
      <c r="E51" s="487">
        <v>4512</v>
      </c>
      <c r="F51" s="490">
        <f t="shared" si="11"/>
        <v>49</v>
      </c>
    </row>
    <row r="52" spans="1:7" ht="18" customHeight="1" x14ac:dyDescent="0.2">
      <c r="A52" s="495">
        <v>41974</v>
      </c>
      <c r="B52" s="585" t="s">
        <v>98</v>
      </c>
      <c r="C52" s="483">
        <v>33236</v>
      </c>
      <c r="D52" s="485">
        <f t="shared" si="10"/>
        <v>329</v>
      </c>
      <c r="E52" s="487">
        <v>4754</v>
      </c>
      <c r="F52" s="490">
        <f t="shared" si="11"/>
        <v>242</v>
      </c>
    </row>
    <row r="53" spans="1:7" ht="18" customHeight="1" thickBot="1" x14ac:dyDescent="0.25">
      <c r="A53" s="656">
        <v>42004</v>
      </c>
      <c r="B53" s="613" t="s">
        <v>99</v>
      </c>
      <c r="C53" s="601">
        <v>33566</v>
      </c>
      <c r="D53" s="602">
        <f t="shared" si="10"/>
        <v>330</v>
      </c>
      <c r="E53" s="603">
        <v>5106</v>
      </c>
      <c r="F53" s="604">
        <f t="shared" si="11"/>
        <v>352</v>
      </c>
      <c r="G53" s="473" t="s">
        <v>536</v>
      </c>
    </row>
    <row r="54" spans="1:7" ht="18" customHeight="1" thickBot="1" x14ac:dyDescent="0.25">
      <c r="A54" s="709">
        <v>2014</v>
      </c>
      <c r="B54" s="698"/>
      <c r="C54" s="700"/>
      <c r="D54" s="700">
        <f>SUM(D42:D53)</f>
        <v>3498</v>
      </c>
      <c r="E54" s="700"/>
      <c r="F54" s="702">
        <f>SUM(F42:F53)</f>
        <v>1382</v>
      </c>
    </row>
    <row r="55" spans="1:7" ht="18" customHeight="1" x14ac:dyDescent="0.2">
      <c r="A55" s="495"/>
      <c r="B55" s="582" t="s">
        <v>88</v>
      </c>
      <c r="C55" s="483"/>
      <c r="D55" s="485"/>
      <c r="E55" s="487"/>
      <c r="F55" s="490"/>
    </row>
    <row r="56" spans="1:7" ht="18" customHeight="1" x14ac:dyDescent="0.2">
      <c r="A56" s="495">
        <v>42066</v>
      </c>
      <c r="B56" s="583" t="s">
        <v>89</v>
      </c>
      <c r="C56" s="483">
        <v>34267</v>
      </c>
      <c r="D56" s="485">
        <f>C56-C53</f>
        <v>701</v>
      </c>
      <c r="E56" s="487">
        <v>5820</v>
      </c>
      <c r="F56" s="490">
        <f>E56-E53</f>
        <v>714</v>
      </c>
    </row>
    <row r="57" spans="1:7" ht="18" customHeight="1" x14ac:dyDescent="0.2">
      <c r="A57" s="495">
        <v>42095</v>
      </c>
      <c r="B57" s="583" t="s">
        <v>90</v>
      </c>
      <c r="C57" s="483">
        <v>34496</v>
      </c>
      <c r="D57" s="485">
        <f t="shared" ref="D57:D59" si="12">C57-C56</f>
        <v>229</v>
      </c>
      <c r="E57" s="487">
        <v>5980</v>
      </c>
      <c r="F57" s="490">
        <f t="shared" ref="F57:F61" si="13">E57-E56</f>
        <v>160</v>
      </c>
    </row>
    <row r="58" spans="1:7" ht="18" customHeight="1" x14ac:dyDescent="0.2">
      <c r="A58" s="495">
        <v>42130</v>
      </c>
      <c r="B58" s="583" t="s">
        <v>91</v>
      </c>
      <c r="C58" s="483">
        <v>34764</v>
      </c>
      <c r="D58" s="485">
        <f t="shared" si="12"/>
        <v>268</v>
      </c>
      <c r="E58" s="487">
        <v>6051</v>
      </c>
      <c r="F58" s="490">
        <f t="shared" si="13"/>
        <v>71</v>
      </c>
    </row>
    <row r="59" spans="1:7" ht="18" customHeight="1" x14ac:dyDescent="0.2">
      <c r="A59" s="495">
        <v>42152</v>
      </c>
      <c r="B59" s="583" t="s">
        <v>92</v>
      </c>
      <c r="C59" s="483">
        <v>34938</v>
      </c>
      <c r="D59" s="485">
        <f t="shared" si="12"/>
        <v>174</v>
      </c>
      <c r="E59" s="487">
        <v>6067</v>
      </c>
      <c r="F59" s="490">
        <f t="shared" si="13"/>
        <v>16</v>
      </c>
    </row>
    <row r="60" spans="1:7" ht="18" customHeight="1" x14ac:dyDescent="0.2">
      <c r="A60" s="495">
        <v>42187</v>
      </c>
      <c r="B60" s="583" t="s">
        <v>93</v>
      </c>
      <c r="C60" s="483">
        <v>35291</v>
      </c>
      <c r="D60" s="485">
        <f>C60-C59</f>
        <v>353</v>
      </c>
      <c r="E60" s="487">
        <v>6071</v>
      </c>
      <c r="F60" s="490">
        <f t="shared" si="13"/>
        <v>4</v>
      </c>
    </row>
    <row r="61" spans="1:7" ht="18" customHeight="1" x14ac:dyDescent="0.2">
      <c r="A61" s="495">
        <v>42215</v>
      </c>
      <c r="B61" s="583" t="s">
        <v>94</v>
      </c>
      <c r="C61" s="483">
        <v>35650</v>
      </c>
      <c r="D61" s="485">
        <f>C61-C60</f>
        <v>359</v>
      </c>
      <c r="E61" s="487">
        <v>6071</v>
      </c>
      <c r="F61" s="490">
        <f t="shared" si="13"/>
        <v>0</v>
      </c>
    </row>
    <row r="62" spans="1:7" ht="18" customHeight="1" x14ac:dyDescent="0.2">
      <c r="A62" s="495">
        <v>42249</v>
      </c>
      <c r="B62" s="583" t="s">
        <v>95</v>
      </c>
      <c r="C62" s="483">
        <v>36229</v>
      </c>
      <c r="D62" s="485">
        <f>C62-C61</f>
        <v>579</v>
      </c>
      <c r="E62" s="487">
        <v>6071</v>
      </c>
      <c r="F62" s="490">
        <f>E62-E61</f>
        <v>0</v>
      </c>
    </row>
    <row r="63" spans="1:7" ht="18" customHeight="1" x14ac:dyDescent="0.2">
      <c r="A63" s="495">
        <v>42283</v>
      </c>
      <c r="B63" s="585" t="s">
        <v>96</v>
      </c>
      <c r="C63" s="483">
        <v>36557</v>
      </c>
      <c r="D63" s="485">
        <f t="shared" ref="D63:D66" si="14">C63-C62</f>
        <v>328</v>
      </c>
      <c r="E63" s="487">
        <v>6072</v>
      </c>
      <c r="F63" s="490">
        <f t="shared" ref="F63:F66" si="15">E63-E62</f>
        <v>1</v>
      </c>
      <c r="G63" s="473" t="s">
        <v>555</v>
      </c>
    </row>
    <row r="64" spans="1:7" ht="18" customHeight="1" x14ac:dyDescent="0.2">
      <c r="A64" s="495">
        <v>42311</v>
      </c>
      <c r="B64" s="585" t="s">
        <v>97</v>
      </c>
      <c r="C64" s="483">
        <v>36790</v>
      </c>
      <c r="D64" s="485">
        <f t="shared" si="14"/>
        <v>233</v>
      </c>
      <c r="E64" s="487">
        <v>6185</v>
      </c>
      <c r="F64" s="490">
        <f t="shared" si="15"/>
        <v>113</v>
      </c>
    </row>
    <row r="65" spans="1:7" ht="18" customHeight="1" x14ac:dyDescent="0.2">
      <c r="A65" s="495">
        <v>42340</v>
      </c>
      <c r="B65" s="585" t="s">
        <v>98</v>
      </c>
      <c r="C65" s="483">
        <v>37057</v>
      </c>
      <c r="D65" s="485">
        <f t="shared" si="14"/>
        <v>267</v>
      </c>
      <c r="E65" s="487">
        <v>6347</v>
      </c>
      <c r="F65" s="490">
        <f t="shared" si="15"/>
        <v>162</v>
      </c>
    </row>
    <row r="66" spans="1:7" ht="18" customHeight="1" thickBot="1" x14ac:dyDescent="0.25">
      <c r="A66" s="656">
        <v>42374</v>
      </c>
      <c r="B66" s="613" t="s">
        <v>99</v>
      </c>
      <c r="C66" s="601">
        <v>37415</v>
      </c>
      <c r="D66" s="602">
        <f t="shared" si="14"/>
        <v>358</v>
      </c>
      <c r="E66" s="603">
        <v>6629</v>
      </c>
      <c r="F66" s="604">
        <f t="shared" si="15"/>
        <v>282</v>
      </c>
      <c r="G66" s="473" t="s">
        <v>562</v>
      </c>
    </row>
    <row r="67" spans="1:7" ht="18" customHeight="1" thickBot="1" x14ac:dyDescent="0.25">
      <c r="A67" s="709">
        <v>2015</v>
      </c>
      <c r="B67" s="698"/>
      <c r="C67" s="700"/>
      <c r="D67" s="700">
        <f>SUM(D55:D66)</f>
        <v>3849</v>
      </c>
      <c r="E67" s="700"/>
      <c r="F67" s="702">
        <f>SUM(F55:F66)</f>
        <v>1523</v>
      </c>
    </row>
    <row r="68" spans="1:7" ht="18" customHeight="1" x14ac:dyDescent="0.2">
      <c r="A68" s="495">
        <v>42402</v>
      </c>
      <c r="B68" s="582" t="s">
        <v>88</v>
      </c>
      <c r="C68" s="483">
        <v>37844</v>
      </c>
      <c r="D68" s="485">
        <f>C68-C66</f>
        <v>429</v>
      </c>
      <c r="E68" s="487">
        <v>6996</v>
      </c>
      <c r="F68" s="490">
        <f>E68-E66</f>
        <v>367</v>
      </c>
      <c r="G68" s="473" t="s">
        <v>573</v>
      </c>
    </row>
    <row r="69" spans="1:7" ht="18" customHeight="1" x14ac:dyDescent="0.2">
      <c r="A69" s="495">
        <v>42431</v>
      </c>
      <c r="B69" s="583" t="s">
        <v>89</v>
      </c>
      <c r="C69" s="483">
        <v>38117</v>
      </c>
      <c r="D69" s="485">
        <f>C69-C68</f>
        <v>273</v>
      </c>
      <c r="E69" s="487">
        <v>7257</v>
      </c>
      <c r="F69" s="490">
        <f>E69-E68</f>
        <v>261</v>
      </c>
    </row>
    <row r="70" spans="1:7" ht="18" customHeight="1" x14ac:dyDescent="0.2">
      <c r="A70" s="495">
        <v>42467</v>
      </c>
      <c r="B70" s="583" t="s">
        <v>90</v>
      </c>
      <c r="C70" s="483">
        <v>38353</v>
      </c>
      <c r="D70" s="485">
        <f t="shared" ref="D70:D72" si="16">C70-C69</f>
        <v>236</v>
      </c>
      <c r="E70" s="487">
        <v>7495</v>
      </c>
      <c r="F70" s="490">
        <f t="shared" ref="F70:F74" si="17">E70-E69</f>
        <v>238</v>
      </c>
    </row>
    <row r="71" spans="1:7" ht="18" customHeight="1" x14ac:dyDescent="0.2">
      <c r="A71" s="495">
        <v>42492</v>
      </c>
      <c r="B71" s="583" t="s">
        <v>91</v>
      </c>
      <c r="C71" s="483">
        <v>38526</v>
      </c>
      <c r="D71" s="485">
        <f t="shared" si="16"/>
        <v>173</v>
      </c>
      <c r="E71" s="487">
        <v>7588</v>
      </c>
      <c r="F71" s="490">
        <f t="shared" si="17"/>
        <v>93</v>
      </c>
    </row>
    <row r="72" spans="1:7" ht="18" customHeight="1" x14ac:dyDescent="0.2">
      <c r="A72" s="495">
        <v>42521</v>
      </c>
      <c r="B72" s="583" t="s">
        <v>92</v>
      </c>
      <c r="C72" s="483">
        <v>38724</v>
      </c>
      <c r="D72" s="485">
        <f t="shared" si="16"/>
        <v>198</v>
      </c>
      <c r="E72" s="487">
        <v>7612</v>
      </c>
      <c r="F72" s="490">
        <f t="shared" si="17"/>
        <v>24</v>
      </c>
    </row>
    <row r="73" spans="1:7" ht="18" customHeight="1" x14ac:dyDescent="0.2">
      <c r="A73" s="495">
        <v>42551</v>
      </c>
      <c r="B73" s="583" t="s">
        <v>93</v>
      </c>
      <c r="C73" s="483">
        <v>38929</v>
      </c>
      <c r="D73" s="485">
        <f>C73-C72</f>
        <v>205</v>
      </c>
      <c r="E73" s="487">
        <v>7612</v>
      </c>
      <c r="F73" s="490">
        <f t="shared" si="17"/>
        <v>0</v>
      </c>
    </row>
    <row r="74" spans="1:7" ht="18" customHeight="1" x14ac:dyDescent="0.2">
      <c r="A74" s="495">
        <v>42579</v>
      </c>
      <c r="B74" s="583" t="s">
        <v>94</v>
      </c>
      <c r="C74" s="483">
        <v>39197</v>
      </c>
      <c r="D74" s="485">
        <f>C74-C73</f>
        <v>268</v>
      </c>
      <c r="E74" s="487">
        <v>7612</v>
      </c>
      <c r="F74" s="490">
        <f t="shared" si="17"/>
        <v>0</v>
      </c>
    </row>
    <row r="75" spans="1:7" ht="18" customHeight="1" x14ac:dyDescent="0.2">
      <c r="A75" s="495">
        <v>42614</v>
      </c>
      <c r="B75" s="583" t="s">
        <v>95</v>
      </c>
      <c r="C75" s="483">
        <v>39444</v>
      </c>
      <c r="D75" s="485">
        <f>C75-C74</f>
        <v>247</v>
      </c>
      <c r="E75" s="487">
        <v>7612</v>
      </c>
      <c r="F75" s="490">
        <f>E75-E74</f>
        <v>0</v>
      </c>
    </row>
    <row r="76" spans="1:7" ht="18" customHeight="1" x14ac:dyDescent="0.2">
      <c r="A76" s="495">
        <v>42648</v>
      </c>
      <c r="B76" s="585" t="s">
        <v>96</v>
      </c>
      <c r="C76" s="483">
        <v>39809</v>
      </c>
      <c r="D76" s="485">
        <f t="shared" ref="D76:D79" si="18">C76-C75</f>
        <v>365</v>
      </c>
      <c r="E76" s="487">
        <v>7616</v>
      </c>
      <c r="F76" s="490">
        <f t="shared" ref="F76:F79" si="19">E76-E75</f>
        <v>4</v>
      </c>
    </row>
    <row r="77" spans="1:7" ht="18" customHeight="1" x14ac:dyDescent="0.2">
      <c r="A77" s="495">
        <v>42676</v>
      </c>
      <c r="B77" s="585" t="s">
        <v>97</v>
      </c>
      <c r="C77" s="483">
        <v>40020</v>
      </c>
      <c r="D77" s="485">
        <f t="shared" si="18"/>
        <v>211</v>
      </c>
      <c r="E77" s="487">
        <v>7770</v>
      </c>
      <c r="F77" s="490">
        <f t="shared" si="19"/>
        <v>154</v>
      </c>
    </row>
    <row r="78" spans="1:7" ht="18" customHeight="1" x14ac:dyDescent="0.2">
      <c r="A78" s="495">
        <v>42706</v>
      </c>
      <c r="B78" s="585" t="s">
        <v>98</v>
      </c>
      <c r="C78" s="483">
        <v>40293</v>
      </c>
      <c r="D78" s="485">
        <f t="shared" si="18"/>
        <v>273</v>
      </c>
      <c r="E78" s="487">
        <v>8110</v>
      </c>
      <c r="F78" s="490">
        <f t="shared" si="19"/>
        <v>340</v>
      </c>
    </row>
    <row r="79" spans="1:7" ht="18" customHeight="1" thickBot="1" x14ac:dyDescent="0.25">
      <c r="A79" s="656">
        <v>42738</v>
      </c>
      <c r="B79" s="613" t="s">
        <v>99</v>
      </c>
      <c r="C79" s="601">
        <v>40605</v>
      </c>
      <c r="D79" s="602">
        <f t="shared" si="18"/>
        <v>312</v>
      </c>
      <c r="E79" s="603">
        <v>8506</v>
      </c>
      <c r="F79" s="604">
        <f t="shared" si="19"/>
        <v>396</v>
      </c>
      <c r="G79" s="473" t="s">
        <v>597</v>
      </c>
    </row>
    <row r="80" spans="1:7" ht="18" customHeight="1" thickBot="1" x14ac:dyDescent="0.25">
      <c r="A80" s="709">
        <v>2016</v>
      </c>
      <c r="B80" s="698"/>
      <c r="C80" s="700"/>
      <c r="D80" s="700">
        <f>SUM(D68:D79)</f>
        <v>3190</v>
      </c>
      <c r="E80" s="700"/>
      <c r="F80" s="702">
        <f>SUM(F68:F79)</f>
        <v>1877</v>
      </c>
    </row>
    <row r="81" spans="1:7" ht="18" customHeight="1" x14ac:dyDescent="0.2">
      <c r="A81" s="495">
        <v>42767</v>
      </c>
      <c r="B81" s="582" t="s">
        <v>88</v>
      </c>
      <c r="C81" s="483">
        <v>40958</v>
      </c>
      <c r="D81" s="485">
        <f>C81-C79</f>
        <v>353</v>
      </c>
      <c r="E81" s="487">
        <v>8973</v>
      </c>
      <c r="F81" s="490">
        <f>E81-E79</f>
        <v>467</v>
      </c>
    </row>
    <row r="82" spans="1:7" ht="18" customHeight="1" x14ac:dyDescent="0.2">
      <c r="A82" s="495">
        <v>42796</v>
      </c>
      <c r="B82" s="583" t="s">
        <v>89</v>
      </c>
      <c r="C82" s="483">
        <v>41171</v>
      </c>
      <c r="D82" s="485">
        <f>C82-C81</f>
        <v>213</v>
      </c>
      <c r="E82" s="487">
        <v>9259</v>
      </c>
      <c r="F82" s="490">
        <f>E82-E81</f>
        <v>286</v>
      </c>
    </row>
    <row r="83" spans="1:7" ht="18" customHeight="1" x14ac:dyDescent="0.2">
      <c r="A83" s="495">
        <v>42828</v>
      </c>
      <c r="B83" s="583" t="s">
        <v>90</v>
      </c>
      <c r="C83" s="483">
        <v>41439</v>
      </c>
      <c r="D83" s="485">
        <f t="shared" ref="D83" si="20">C83-C82</f>
        <v>268</v>
      </c>
      <c r="E83" s="487">
        <v>9430</v>
      </c>
      <c r="F83" s="490">
        <f t="shared" ref="F83:F87" si="21">E83-E82</f>
        <v>171</v>
      </c>
    </row>
    <row r="84" spans="1:7" ht="18" customHeight="1" x14ac:dyDescent="0.2">
      <c r="A84" s="495"/>
      <c r="B84" s="583" t="s">
        <v>91</v>
      </c>
      <c r="C84" s="483"/>
      <c r="D84" s="485"/>
      <c r="E84" s="487"/>
      <c r="F84" s="490"/>
    </row>
    <row r="85" spans="1:7" ht="18" customHeight="1" x14ac:dyDescent="0.2">
      <c r="A85" s="495">
        <v>42886</v>
      </c>
      <c r="B85" s="583" t="s">
        <v>92</v>
      </c>
      <c r="C85" s="483">
        <v>42038</v>
      </c>
      <c r="D85" s="485">
        <f>C85-C83</f>
        <v>599</v>
      </c>
      <c r="E85" s="487">
        <v>9582</v>
      </c>
      <c r="F85" s="490">
        <f>E85-E83</f>
        <v>152</v>
      </c>
    </row>
    <row r="86" spans="1:7" ht="18" customHeight="1" x14ac:dyDescent="0.2">
      <c r="A86" s="495">
        <v>42919</v>
      </c>
      <c r="B86" s="583" t="s">
        <v>93</v>
      </c>
      <c r="C86" s="483">
        <v>42338</v>
      </c>
      <c r="D86" s="485">
        <f>C86-C85</f>
        <v>300</v>
      </c>
      <c r="E86" s="487">
        <v>9582</v>
      </c>
      <c r="F86" s="490">
        <f t="shared" si="21"/>
        <v>0</v>
      </c>
    </row>
    <row r="87" spans="1:7" ht="18" customHeight="1" x14ac:dyDescent="0.2">
      <c r="A87" s="495">
        <v>42947</v>
      </c>
      <c r="B87" s="583" t="s">
        <v>94</v>
      </c>
      <c r="C87" s="483">
        <v>42632</v>
      </c>
      <c r="D87" s="485">
        <f>C87-C86</f>
        <v>294</v>
      </c>
      <c r="E87" s="487">
        <v>9582</v>
      </c>
      <c r="F87" s="490">
        <f t="shared" si="21"/>
        <v>0</v>
      </c>
    </row>
    <row r="88" spans="1:7" ht="18" customHeight="1" x14ac:dyDescent="0.2">
      <c r="A88" s="495"/>
      <c r="B88" s="583" t="s">
        <v>95</v>
      </c>
      <c r="C88" s="483"/>
      <c r="D88" s="485"/>
      <c r="E88" s="487"/>
      <c r="F88" s="490"/>
    </row>
    <row r="89" spans="1:7" ht="18" customHeight="1" x14ac:dyDescent="0.2">
      <c r="A89" s="495">
        <v>43006</v>
      </c>
      <c r="B89" s="585" t="s">
        <v>96</v>
      </c>
      <c r="C89" s="483">
        <v>43437</v>
      </c>
      <c r="D89" s="485">
        <f>C89-C87</f>
        <v>805</v>
      </c>
      <c r="E89" s="487">
        <v>9617</v>
      </c>
      <c r="F89" s="490">
        <f>E89-E87</f>
        <v>35</v>
      </c>
    </row>
    <row r="90" spans="1:7" ht="18" customHeight="1" x14ac:dyDescent="0.2">
      <c r="A90" s="496"/>
      <c r="B90" s="585" t="s">
        <v>97</v>
      </c>
      <c r="C90" s="483"/>
      <c r="D90" s="485"/>
      <c r="E90" s="487"/>
      <c r="F90" s="490"/>
    </row>
    <row r="91" spans="1:7" ht="18" customHeight="1" x14ac:dyDescent="0.2">
      <c r="A91" s="496"/>
      <c r="B91" s="585" t="s">
        <v>98</v>
      </c>
      <c r="C91" s="483"/>
      <c r="D91" s="485">
        <f t="shared" ref="D91" si="22">C91-C90</f>
        <v>0</v>
      </c>
      <c r="E91" s="487"/>
      <c r="F91" s="490">
        <f t="shared" ref="F91" si="23">E91-E90</f>
        <v>0</v>
      </c>
    </row>
    <row r="92" spans="1:7" ht="18" customHeight="1" thickBot="1" x14ac:dyDescent="0.25">
      <c r="A92" s="656">
        <v>43102</v>
      </c>
      <c r="B92" s="613" t="s">
        <v>99</v>
      </c>
      <c r="C92" s="601">
        <v>44436</v>
      </c>
      <c r="D92" s="602">
        <f>C92-C89</f>
        <v>999</v>
      </c>
      <c r="E92" s="603">
        <v>10340</v>
      </c>
      <c r="F92" s="604">
        <f>E92-E89</f>
        <v>723</v>
      </c>
      <c r="G92" s="473" t="s">
        <v>621</v>
      </c>
    </row>
    <row r="93" spans="1:7" ht="18" customHeight="1" thickBot="1" x14ac:dyDescent="0.25">
      <c r="A93" s="709">
        <v>2017</v>
      </c>
      <c r="B93" s="698"/>
      <c r="C93" s="700"/>
      <c r="D93" s="700">
        <f>SUM(D81:D92)</f>
        <v>3831</v>
      </c>
      <c r="E93" s="700"/>
      <c r="F93" s="702">
        <f>SUM(F81:F92)</f>
        <v>1834</v>
      </c>
    </row>
    <row r="94" spans="1:7" ht="18" customHeight="1" x14ac:dyDescent="0.2">
      <c r="A94" s="495">
        <v>43131</v>
      </c>
      <c r="B94" s="582" t="s">
        <v>88</v>
      </c>
      <c r="C94" s="483">
        <v>44943</v>
      </c>
      <c r="D94" s="485">
        <f>C94-C92</f>
        <v>507</v>
      </c>
      <c r="E94" s="487">
        <v>10630</v>
      </c>
      <c r="F94" s="490">
        <f>E94-E92</f>
        <v>290</v>
      </c>
    </row>
    <row r="95" spans="1:7" ht="18" customHeight="1" x14ac:dyDescent="0.2">
      <c r="A95" s="495">
        <v>43159</v>
      </c>
      <c r="B95" s="583" t="s">
        <v>89</v>
      </c>
      <c r="C95" s="483">
        <v>45277</v>
      </c>
      <c r="D95" s="485">
        <f>C95-C94</f>
        <v>334</v>
      </c>
      <c r="E95" s="487">
        <v>10954</v>
      </c>
      <c r="F95" s="490">
        <f>E95-E94</f>
        <v>324</v>
      </c>
    </row>
    <row r="96" spans="1:7" ht="18" customHeight="1" x14ac:dyDescent="0.2">
      <c r="A96" s="495"/>
      <c r="B96" s="583" t="s">
        <v>90</v>
      </c>
      <c r="C96" s="483"/>
      <c r="D96" s="485">
        <f t="shared" ref="D96:D98" si="24">C96-C95</f>
        <v>-45277</v>
      </c>
      <c r="E96" s="487"/>
      <c r="F96" s="490">
        <f t="shared" ref="F96:F100" si="25">E96-E95</f>
        <v>-10954</v>
      </c>
      <c r="G96" s="473" t="s">
        <v>650</v>
      </c>
    </row>
    <row r="97" spans="1:7" ht="18" customHeight="1" x14ac:dyDescent="0.2">
      <c r="A97" s="495"/>
      <c r="B97" s="583" t="s">
        <v>91</v>
      </c>
      <c r="C97" s="483"/>
      <c r="D97" s="485">
        <f t="shared" si="24"/>
        <v>0</v>
      </c>
      <c r="E97" s="487"/>
      <c r="F97" s="490">
        <f t="shared" si="25"/>
        <v>0</v>
      </c>
    </row>
    <row r="98" spans="1:7" ht="18" customHeight="1" x14ac:dyDescent="0.2">
      <c r="A98" s="495"/>
      <c r="B98" s="583" t="s">
        <v>92</v>
      </c>
      <c r="C98" s="483"/>
      <c r="D98" s="485">
        <f t="shared" si="24"/>
        <v>0</v>
      </c>
      <c r="E98" s="487"/>
      <c r="F98" s="490">
        <f t="shared" si="25"/>
        <v>0</v>
      </c>
    </row>
    <row r="99" spans="1:7" ht="18" customHeight="1" x14ac:dyDescent="0.2">
      <c r="A99" s="495"/>
      <c r="B99" s="583" t="s">
        <v>93</v>
      </c>
      <c r="C99" s="483"/>
      <c r="D99" s="485">
        <f>C99-C98</f>
        <v>0</v>
      </c>
      <c r="E99" s="487"/>
      <c r="F99" s="490">
        <f t="shared" si="25"/>
        <v>0</v>
      </c>
    </row>
    <row r="100" spans="1:7" ht="18" customHeight="1" x14ac:dyDescent="0.2">
      <c r="A100" s="495"/>
      <c r="B100" s="583" t="s">
        <v>94</v>
      </c>
      <c r="C100" s="483"/>
      <c r="D100" s="485">
        <f>C100-C99</f>
        <v>0</v>
      </c>
      <c r="E100" s="487"/>
      <c r="F100" s="490">
        <f t="shared" si="25"/>
        <v>0</v>
      </c>
    </row>
    <row r="101" spans="1:7" ht="18" customHeight="1" x14ac:dyDescent="0.2">
      <c r="A101" s="495"/>
      <c r="B101" s="583" t="s">
        <v>95</v>
      </c>
      <c r="C101" s="483"/>
      <c r="D101" s="485">
        <f>C101-C100</f>
        <v>0</v>
      </c>
      <c r="E101" s="487"/>
      <c r="F101" s="490">
        <f>E101-E100</f>
        <v>0</v>
      </c>
    </row>
    <row r="102" spans="1:7" ht="18" customHeight="1" x14ac:dyDescent="0.2">
      <c r="A102" s="496"/>
      <c r="B102" s="585" t="s">
        <v>96</v>
      </c>
      <c r="C102" s="483"/>
      <c r="D102" s="485">
        <f t="shared" ref="D102:D105" si="26">C102-C101</f>
        <v>0</v>
      </c>
      <c r="E102" s="487"/>
      <c r="F102" s="490">
        <f t="shared" ref="F102:F105" si="27">E102-E101</f>
        <v>0</v>
      </c>
    </row>
    <row r="103" spans="1:7" ht="18" customHeight="1" x14ac:dyDescent="0.2">
      <c r="A103" s="496"/>
      <c r="B103" s="585" t="s">
        <v>97</v>
      </c>
      <c r="C103" s="483"/>
      <c r="D103" s="485">
        <f t="shared" si="26"/>
        <v>0</v>
      </c>
      <c r="E103" s="487"/>
      <c r="F103" s="490">
        <f t="shared" si="27"/>
        <v>0</v>
      </c>
    </row>
    <row r="104" spans="1:7" ht="18" customHeight="1" x14ac:dyDescent="0.2">
      <c r="A104" s="496"/>
      <c r="B104" s="585" t="s">
        <v>98</v>
      </c>
      <c r="C104" s="483"/>
      <c r="D104" s="485">
        <f t="shared" si="26"/>
        <v>0</v>
      </c>
      <c r="E104" s="487"/>
      <c r="F104" s="490">
        <f t="shared" si="27"/>
        <v>0</v>
      </c>
    </row>
    <row r="105" spans="1:7" ht="18" customHeight="1" thickBot="1" x14ac:dyDescent="0.25">
      <c r="A105" s="599"/>
      <c r="B105" s="613" t="s">
        <v>99</v>
      </c>
      <c r="C105" s="601"/>
      <c r="D105" s="602">
        <f t="shared" si="26"/>
        <v>0</v>
      </c>
      <c r="E105" s="603"/>
      <c r="F105" s="604">
        <f t="shared" si="27"/>
        <v>0</v>
      </c>
      <c r="G105" s="473" t="s">
        <v>598</v>
      </c>
    </row>
    <row r="106" spans="1:7" ht="18" customHeight="1" thickBot="1" x14ac:dyDescent="0.25">
      <c r="A106" s="709">
        <v>2018</v>
      </c>
      <c r="B106" s="698"/>
      <c r="C106" s="700"/>
      <c r="D106" s="700">
        <f>SUM(D94:D105)</f>
        <v>-44436</v>
      </c>
      <c r="E106" s="700"/>
      <c r="F106" s="702">
        <f>SUM(F94:F105)</f>
        <v>-10340</v>
      </c>
    </row>
    <row r="107" spans="1:7" ht="18" customHeight="1" x14ac:dyDescent="0.2">
      <c r="A107" s="495"/>
      <c r="B107" s="582" t="s">
        <v>88</v>
      </c>
      <c r="C107" s="483"/>
      <c r="D107" s="485">
        <f>C107-C105</f>
        <v>0</v>
      </c>
      <c r="E107" s="487"/>
      <c r="F107" s="490">
        <f>E107-E105</f>
        <v>0</v>
      </c>
    </row>
    <row r="108" spans="1:7" ht="18" customHeight="1" x14ac:dyDescent="0.2">
      <c r="A108" s="495"/>
      <c r="B108" s="583" t="s">
        <v>89</v>
      </c>
      <c r="C108" s="483"/>
      <c r="D108" s="485">
        <f>C108-C107</f>
        <v>0</v>
      </c>
      <c r="E108" s="487"/>
      <c r="F108" s="490">
        <f>E108-E107</f>
        <v>0</v>
      </c>
    </row>
    <row r="109" spans="1:7" ht="18" customHeight="1" x14ac:dyDescent="0.2">
      <c r="A109" s="495"/>
      <c r="B109" s="583" t="s">
        <v>90</v>
      </c>
      <c r="C109" s="483"/>
      <c r="D109" s="485">
        <f t="shared" ref="D109:D111" si="28">C109-C108</f>
        <v>0</v>
      </c>
      <c r="E109" s="487"/>
      <c r="F109" s="490">
        <f t="shared" ref="F109:F113" si="29">E109-E108</f>
        <v>0</v>
      </c>
    </row>
    <row r="110" spans="1:7" ht="18" customHeight="1" x14ac:dyDescent="0.2">
      <c r="A110" s="495"/>
      <c r="B110" s="583" t="s">
        <v>91</v>
      </c>
      <c r="C110" s="483"/>
      <c r="D110" s="485">
        <f t="shared" si="28"/>
        <v>0</v>
      </c>
      <c r="E110" s="487"/>
      <c r="F110" s="490">
        <f t="shared" si="29"/>
        <v>0</v>
      </c>
    </row>
    <row r="111" spans="1:7" ht="18" customHeight="1" x14ac:dyDescent="0.2">
      <c r="A111" s="495"/>
      <c r="B111" s="583" t="s">
        <v>92</v>
      </c>
      <c r="C111" s="483"/>
      <c r="D111" s="485">
        <f t="shared" si="28"/>
        <v>0</v>
      </c>
      <c r="E111" s="487"/>
      <c r="F111" s="490">
        <f t="shared" si="29"/>
        <v>0</v>
      </c>
    </row>
    <row r="112" spans="1:7" ht="18" customHeight="1" x14ac:dyDescent="0.2">
      <c r="A112" s="495"/>
      <c r="B112" s="583" t="s">
        <v>93</v>
      </c>
      <c r="C112" s="483"/>
      <c r="D112" s="485">
        <f>C112-C111</f>
        <v>0</v>
      </c>
      <c r="E112" s="487"/>
      <c r="F112" s="490">
        <f t="shared" si="29"/>
        <v>0</v>
      </c>
    </row>
    <row r="113" spans="1:7" ht="18" customHeight="1" x14ac:dyDescent="0.2">
      <c r="A113" s="495"/>
      <c r="B113" s="583" t="s">
        <v>94</v>
      </c>
      <c r="C113" s="483"/>
      <c r="D113" s="485">
        <f>C113-C112</f>
        <v>0</v>
      </c>
      <c r="E113" s="487"/>
      <c r="F113" s="490">
        <f t="shared" si="29"/>
        <v>0</v>
      </c>
    </row>
    <row r="114" spans="1:7" ht="18" customHeight="1" x14ac:dyDescent="0.2">
      <c r="A114" s="495"/>
      <c r="B114" s="583" t="s">
        <v>95</v>
      </c>
      <c r="C114" s="483"/>
      <c r="D114" s="485">
        <f>C114-C113</f>
        <v>0</v>
      </c>
      <c r="E114" s="487"/>
      <c r="F114" s="490">
        <f>E114-E113</f>
        <v>0</v>
      </c>
    </row>
    <row r="115" spans="1:7" ht="18" customHeight="1" x14ac:dyDescent="0.2">
      <c r="A115" s="496"/>
      <c r="B115" s="585" t="s">
        <v>96</v>
      </c>
      <c r="C115" s="483"/>
      <c r="D115" s="485">
        <f t="shared" ref="D115:D118" si="30">C115-C114</f>
        <v>0</v>
      </c>
      <c r="E115" s="487"/>
      <c r="F115" s="490">
        <f t="shared" ref="F115:F118" si="31">E115-E114</f>
        <v>0</v>
      </c>
    </row>
    <row r="116" spans="1:7" ht="18" customHeight="1" x14ac:dyDescent="0.2">
      <c r="A116" s="496"/>
      <c r="B116" s="585" t="s">
        <v>97</v>
      </c>
      <c r="C116" s="483"/>
      <c r="D116" s="485">
        <f t="shared" si="30"/>
        <v>0</v>
      </c>
      <c r="E116" s="487"/>
      <c r="F116" s="490">
        <f t="shared" si="31"/>
        <v>0</v>
      </c>
    </row>
    <row r="117" spans="1:7" ht="18" customHeight="1" x14ac:dyDescent="0.2">
      <c r="A117" s="496"/>
      <c r="B117" s="585" t="s">
        <v>98</v>
      </c>
      <c r="C117" s="483"/>
      <c r="D117" s="485">
        <f t="shared" si="30"/>
        <v>0</v>
      </c>
      <c r="E117" s="487"/>
      <c r="F117" s="490">
        <f t="shared" si="31"/>
        <v>0</v>
      </c>
    </row>
    <row r="118" spans="1:7" ht="18" customHeight="1" thickBot="1" x14ac:dyDescent="0.25">
      <c r="A118" s="599"/>
      <c r="B118" s="613" t="s">
        <v>99</v>
      </c>
      <c r="C118" s="601"/>
      <c r="D118" s="602">
        <f t="shared" si="30"/>
        <v>0</v>
      </c>
      <c r="E118" s="603"/>
      <c r="F118" s="604">
        <f t="shared" si="31"/>
        <v>0</v>
      </c>
      <c r="G118" s="473" t="s">
        <v>598</v>
      </c>
    </row>
    <row r="119" spans="1:7" ht="18" customHeight="1" thickBot="1" x14ac:dyDescent="0.25">
      <c r="A119" s="709">
        <v>2019</v>
      </c>
      <c r="B119" s="698"/>
      <c r="C119" s="700"/>
      <c r="D119" s="700">
        <f>SUM(D107:D118)</f>
        <v>0</v>
      </c>
      <c r="E119" s="700"/>
      <c r="F119" s="702">
        <f>SUM(F107:F118)</f>
        <v>0</v>
      </c>
    </row>
  </sheetData>
  <phoneticPr fontId="0" type="noConversion"/>
  <pageMargins left="0.98425196850393704" right="0.98425196850393704" top="0.19685039370078741" bottom="0.98425196850393704" header="0.51181102362204722" footer="0.51181102362204722"/>
  <pageSetup paperSize="9" scale="33" orientation="portrait" r:id="rId1"/>
  <headerFooter alignWithMargins="0"/>
  <rowBreaks count="1" manualBreakCount="1">
    <brk id="4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8" sqref="A8"/>
    </sheetView>
  </sheetViews>
  <sheetFormatPr baseColWidth="10" defaultRowHeight="12.75" x14ac:dyDescent="0.2"/>
  <cols>
    <col min="1" max="1" width="13.28515625" style="56" customWidth="1"/>
    <col min="2" max="2" width="14.140625" customWidth="1"/>
    <col min="3" max="3" width="16.42578125" customWidth="1"/>
  </cols>
  <sheetData>
    <row r="1" spans="1:4" ht="18" customHeight="1" x14ac:dyDescent="0.25">
      <c r="A1" s="162" t="s">
        <v>575</v>
      </c>
    </row>
    <row r="2" spans="1:4" ht="18" customHeight="1" x14ac:dyDescent="0.2"/>
    <row r="3" spans="1:4" ht="18" customHeight="1" thickBot="1" x14ac:dyDescent="0.25"/>
    <row r="4" spans="1:4" ht="18" customHeight="1" thickBot="1" x14ac:dyDescent="0.25">
      <c r="A4" s="733" t="s">
        <v>162</v>
      </c>
      <c r="B4" s="1144" t="s">
        <v>107</v>
      </c>
      <c r="C4" s="1146" t="s">
        <v>301</v>
      </c>
    </row>
    <row r="5" spans="1:4" ht="18" customHeight="1" x14ac:dyDescent="0.2">
      <c r="A5" s="1191">
        <v>42573</v>
      </c>
      <c r="B5" s="1192">
        <v>2061</v>
      </c>
      <c r="C5" s="1193">
        <v>2061</v>
      </c>
      <c r="D5" s="743" t="s">
        <v>576</v>
      </c>
    </row>
    <row r="6" spans="1:4" ht="18" customHeight="1" x14ac:dyDescent="0.2">
      <c r="A6" s="1190">
        <v>42738</v>
      </c>
      <c r="B6" s="1015">
        <v>2108</v>
      </c>
      <c r="C6" s="1147">
        <f xml:space="preserve"> B6-B5</f>
        <v>47</v>
      </c>
    </row>
    <row r="7" spans="1:4" ht="18" customHeight="1" x14ac:dyDescent="0.2">
      <c r="A7" s="1190">
        <v>43102</v>
      </c>
      <c r="B7" s="1015">
        <v>2162</v>
      </c>
      <c r="C7" s="1147">
        <f t="shared" ref="C7:C18" si="0" xml:space="preserve"> B7-B6</f>
        <v>54</v>
      </c>
    </row>
    <row r="8" spans="1:4" ht="18" customHeight="1" x14ac:dyDescent="0.2">
      <c r="A8" s="1142" t="s">
        <v>617</v>
      </c>
      <c r="B8" s="1015"/>
      <c r="C8" s="1147">
        <f t="shared" si="0"/>
        <v>-2162</v>
      </c>
    </row>
    <row r="9" spans="1:4" ht="18" customHeight="1" x14ac:dyDescent="0.2">
      <c r="A9" s="1142"/>
      <c r="B9" s="1015"/>
      <c r="C9" s="1147">
        <f t="shared" si="0"/>
        <v>0</v>
      </c>
    </row>
    <row r="10" spans="1:4" ht="18" customHeight="1" x14ac:dyDescent="0.2">
      <c r="A10" s="1142"/>
      <c r="B10" s="1015"/>
      <c r="C10" s="1147">
        <f t="shared" si="0"/>
        <v>0</v>
      </c>
    </row>
    <row r="11" spans="1:4" ht="18" customHeight="1" x14ac:dyDescent="0.2">
      <c r="A11" s="1142"/>
      <c r="B11" s="1015"/>
      <c r="C11" s="1147">
        <f t="shared" si="0"/>
        <v>0</v>
      </c>
    </row>
    <row r="12" spans="1:4" ht="18" customHeight="1" x14ac:dyDescent="0.2">
      <c r="A12" s="1142"/>
      <c r="B12" s="1015"/>
      <c r="C12" s="1147">
        <f t="shared" si="0"/>
        <v>0</v>
      </c>
    </row>
    <row r="13" spans="1:4" ht="18" customHeight="1" x14ac:dyDescent="0.2">
      <c r="A13" s="1142"/>
      <c r="B13" s="1015"/>
      <c r="C13" s="1147">
        <f t="shared" si="0"/>
        <v>0</v>
      </c>
    </row>
    <row r="14" spans="1:4" ht="18" customHeight="1" x14ac:dyDescent="0.2">
      <c r="A14" s="1142"/>
      <c r="B14" s="1015"/>
      <c r="C14" s="1147">
        <f t="shared" si="0"/>
        <v>0</v>
      </c>
    </row>
    <row r="15" spans="1:4" ht="18" customHeight="1" x14ac:dyDescent="0.2">
      <c r="A15" s="1142"/>
      <c r="B15" s="1015"/>
      <c r="C15" s="1147">
        <f t="shared" si="0"/>
        <v>0</v>
      </c>
    </row>
    <row r="16" spans="1:4" ht="18" customHeight="1" x14ac:dyDescent="0.2">
      <c r="A16" s="1142"/>
      <c r="B16" s="1015"/>
      <c r="C16" s="1147">
        <f t="shared" si="0"/>
        <v>0</v>
      </c>
    </row>
    <row r="17" spans="1:3" ht="18" customHeight="1" x14ac:dyDescent="0.2">
      <c r="A17" s="1142"/>
      <c r="B17" s="1015"/>
      <c r="C17" s="1147">
        <f t="shared" si="0"/>
        <v>0</v>
      </c>
    </row>
    <row r="18" spans="1:3" ht="18" customHeight="1" thickBot="1" x14ac:dyDescent="0.25">
      <c r="A18" s="1143"/>
      <c r="B18" s="1145"/>
      <c r="C18" s="1148">
        <f t="shared" si="0"/>
        <v>0</v>
      </c>
    </row>
    <row r="21" spans="1:3" x14ac:dyDescent="0.2">
      <c r="A21" s="1141" t="s">
        <v>577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28</vt:i4>
      </vt:variant>
    </vt:vector>
  </HeadingPairs>
  <TitlesOfParts>
    <vt:vector size="59" baseType="lpstr">
      <vt:lpstr>Alte Schule</vt:lpstr>
      <vt:lpstr>Bauhof</vt:lpstr>
      <vt:lpstr>Hort-Bücherei</vt:lpstr>
      <vt:lpstr>FFW Otr ALT</vt:lpstr>
      <vt:lpstr>FFW Otr.&amp; JUT</vt:lpstr>
      <vt:lpstr>FFW Ndt</vt:lpstr>
      <vt:lpstr>FFW Geb</vt:lpstr>
      <vt:lpstr>FFW Ohi</vt:lpstr>
      <vt:lpstr>Heimatmuseum</vt:lpstr>
      <vt:lpstr>KiGa ASS</vt:lpstr>
      <vt:lpstr>KiGa Ohi</vt:lpstr>
      <vt:lpstr>Kiga Regb.</vt:lpstr>
      <vt:lpstr>MZH</vt:lpstr>
      <vt:lpstr>Rathaus</vt:lpstr>
      <vt:lpstr>Schule</vt:lpstr>
      <vt:lpstr>DG-Alte Schule</vt:lpstr>
      <vt:lpstr>DG-Bauhof</vt:lpstr>
      <vt:lpstr>DG-FFW Geb.</vt:lpstr>
      <vt:lpstr>DG-FFW Ntr</vt:lpstr>
      <vt:lpstr>DG-FFW Ohi</vt:lpstr>
      <vt:lpstr>DG-FFW Otr</vt:lpstr>
      <vt:lpstr>DG-FFW Otr+JUT</vt:lpstr>
      <vt:lpstr>DG-Hort,Büch.</vt:lpstr>
      <vt:lpstr>DG-KiGa ASS</vt:lpstr>
      <vt:lpstr>DG-KiGa Ohi</vt:lpstr>
      <vt:lpstr>DG-KiGa Rgbg</vt:lpstr>
      <vt:lpstr>DG-MZH</vt:lpstr>
      <vt:lpstr>DG-Rathaus</vt:lpstr>
      <vt:lpstr>DG-Schule</vt:lpstr>
      <vt:lpstr>PV</vt:lpstr>
      <vt:lpstr>Alle Gebäude</vt:lpstr>
      <vt:lpstr>'Alle Gebäude'!Druckbereich</vt:lpstr>
      <vt:lpstr>'Alte Schule'!Druckbereich</vt:lpstr>
      <vt:lpstr>'DG-Alte Schule'!Druckbereich</vt:lpstr>
      <vt:lpstr>'DG-FFW Geb.'!Druckbereich</vt:lpstr>
      <vt:lpstr>'DG-FFW Ntr'!Druckbereich</vt:lpstr>
      <vt:lpstr>'DG-FFW Otr+JUT'!Druckbereich</vt:lpstr>
      <vt:lpstr>'DG-Hort,Büch.'!Druckbereich</vt:lpstr>
      <vt:lpstr>'DG-KiGa Ohi'!Druckbereich</vt:lpstr>
      <vt:lpstr>'DG-KiGa Rgbg'!Druckbereich</vt:lpstr>
      <vt:lpstr>'DG-MZH'!Druckbereich</vt:lpstr>
      <vt:lpstr>'DG-Rathaus'!Druckbereich</vt:lpstr>
      <vt:lpstr>'DG-Schule'!Druckbereich</vt:lpstr>
      <vt:lpstr>'FFW Ndt'!Druckbereich</vt:lpstr>
      <vt:lpstr>'FFW Otr ALT'!Druckbereich</vt:lpstr>
      <vt:lpstr>'Hort-Bücherei'!Druckbereich</vt:lpstr>
      <vt:lpstr>'KiGa Ohi'!Druckbereich</vt:lpstr>
      <vt:lpstr>PV!Druckbereich</vt:lpstr>
      <vt:lpstr>'Alte Schule'!Drucktitel</vt:lpstr>
      <vt:lpstr>Bauhof!Drucktitel</vt:lpstr>
      <vt:lpstr>'FFW Geb'!Drucktitel</vt:lpstr>
      <vt:lpstr>'FFW Ndt'!Drucktitel</vt:lpstr>
      <vt:lpstr>'FFW Ohi'!Drucktitel</vt:lpstr>
      <vt:lpstr>'FFW Otr ALT'!Drucktitel</vt:lpstr>
      <vt:lpstr>'KiGa Ohi'!Drucktitel</vt:lpstr>
      <vt:lpstr>'Kiga Regb.'!Drucktitel</vt:lpstr>
      <vt:lpstr>MZH!Drucktitel</vt:lpstr>
      <vt:lpstr>Rathaus!Drucktitel</vt:lpstr>
      <vt:lpstr>Schule!Drucktitel</vt:lpstr>
    </vt:vector>
  </TitlesOfParts>
  <Company>Gemeinde Obertraubling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Wagenhäuser</dc:creator>
  <cp:lastModifiedBy>Brauneis Daniel</cp:lastModifiedBy>
  <cp:lastPrinted>2018-02-21T08:37:53Z</cp:lastPrinted>
  <dcterms:created xsi:type="dcterms:W3CDTF">2002-10-30T07:53:32Z</dcterms:created>
  <dcterms:modified xsi:type="dcterms:W3CDTF">2018-03-06T08:28:25Z</dcterms:modified>
</cp:coreProperties>
</file>